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\Dropbox (あやとり)\1642.日本セイフティー\★運用フェーズ\05.個別案件\16.騒音予測計算依頼書\アップロード予定の資料\英語名にリネーム\"/>
    </mc:Choice>
  </mc:AlternateContent>
  <xr:revisionPtr revIDLastSave="0" documentId="13_ncr:1_{BC222BF0-0A3F-4475-95D0-77C6C36B8AD7}" xr6:coauthVersionLast="47" xr6:coauthVersionMax="47" xr10:uidLastSave="{00000000-0000-0000-0000-000000000000}"/>
  <workbookProtection workbookPassword="9600" lockStructure="1"/>
  <bookViews>
    <workbookView xWindow="-120" yWindow="-16320" windowWidth="29040" windowHeight="16440" xr2:uid="{00000000-000D-0000-FFFF-FFFF00000000}"/>
  </bookViews>
  <sheets>
    <sheet name="データシート" sheetId="7" r:id="rId1"/>
  </sheets>
  <definedNames>
    <definedName name="_xlnm.Print_Area" localSheetId="0">データシート!$A$1:$AM$45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K42" i="7"/>
  <c r="W36" i="7"/>
  <c r="W30" i="7"/>
  <c r="U37" i="7"/>
  <c r="Q42" i="7"/>
  <c r="S39" i="7"/>
  <c r="AK21" i="7"/>
  <c r="AI21" i="7"/>
  <c r="AG21" i="7"/>
  <c r="AE21" i="7"/>
  <c r="AC21" i="7"/>
  <c r="AA21" i="7"/>
  <c r="AK19" i="7"/>
  <c r="AI19" i="7"/>
  <c r="AG19" i="7"/>
  <c r="AE19" i="7"/>
  <c r="AC19" i="7"/>
  <c r="AA19" i="7"/>
  <c r="AQ25" i="7" l="1"/>
  <c r="AQ37" i="7" l="1"/>
  <c r="AQ32" i="7"/>
  <c r="AQ44" i="7" s="1"/>
  <c r="G180" i="7"/>
  <c r="AS31" i="7" s="1"/>
  <c r="AQ31" i="7"/>
  <c r="AQ43" i="7" s="1"/>
  <c r="AQ30" i="7"/>
  <c r="AQ42" i="7" s="1"/>
  <c r="AQ29" i="7"/>
  <c r="AQ41" i="7" s="1"/>
  <c r="AQ28" i="7"/>
  <c r="AQ40" i="7" s="1"/>
  <c r="AQ27" i="7"/>
  <c r="AQ39" i="7" s="1"/>
  <c r="AQ26" i="7"/>
  <c r="AQ38" i="7" s="1"/>
  <c r="AS43" i="7" l="1"/>
  <c r="AB141" i="7"/>
  <c r="AB142" i="7"/>
  <c r="AB143" i="7"/>
  <c r="AB144" i="7"/>
  <c r="AB145" i="7"/>
  <c r="AB146" i="7"/>
  <c r="AB147" i="7"/>
  <c r="AB148" i="7"/>
  <c r="AB149" i="7"/>
  <c r="AB150" i="7"/>
  <c r="AB151" i="7"/>
  <c r="AB152" i="7"/>
  <c r="AB153" i="7"/>
  <c r="AB154" i="7"/>
  <c r="AB155" i="7"/>
  <c r="AB156" i="7"/>
  <c r="AB157" i="7"/>
  <c r="AB140" i="7"/>
  <c r="AD140" i="7" s="1"/>
  <c r="AS30" i="7" s="1"/>
  <c r="AB105" i="7"/>
  <c r="AB106" i="7"/>
  <c r="AB107" i="7"/>
  <c r="AB108" i="7"/>
  <c r="AB109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04" i="7"/>
  <c r="AD107" i="7" l="1"/>
  <c r="AT28" i="7" s="1"/>
  <c r="AT40" i="7" s="1"/>
  <c r="AD152" i="7"/>
  <c r="AW30" i="7" s="1"/>
  <c r="AW42" i="7" s="1"/>
  <c r="AS42" i="7"/>
  <c r="AD116" i="7"/>
  <c r="AW28" i="7" s="1"/>
  <c r="AW40" i="7" s="1"/>
  <c r="AD113" i="7"/>
  <c r="AV28" i="7" s="1"/>
  <c r="AV40" i="7" s="1"/>
  <c r="AD146" i="7"/>
  <c r="AU30" i="7" s="1"/>
  <c r="AU42" i="7" s="1"/>
  <c r="AD143" i="7"/>
  <c r="AT30" i="7" s="1"/>
  <c r="AT42" i="7" s="1"/>
  <c r="AD104" i="7"/>
  <c r="AS28" i="7" s="1"/>
  <c r="AD110" i="7"/>
  <c r="AU28" i="7" s="1"/>
  <c r="AU40" i="7" s="1"/>
  <c r="AD149" i="7"/>
  <c r="AV30" i="7" s="1"/>
  <c r="AV42" i="7" s="1"/>
  <c r="AD119" i="7"/>
  <c r="AX28" i="7" s="1"/>
  <c r="AX40" i="7" s="1"/>
  <c r="AD155" i="7"/>
  <c r="AX30" i="7" s="1"/>
  <c r="AX42" i="7" s="1"/>
  <c r="G222" i="7"/>
  <c r="AX32" i="7" s="1"/>
  <c r="AX44" i="7" s="1"/>
  <c r="G219" i="7"/>
  <c r="AW32" i="7" s="1"/>
  <c r="AW44" i="7" s="1"/>
  <c r="G216" i="7"/>
  <c r="AV32" i="7" s="1"/>
  <c r="AV44" i="7" s="1"/>
  <c r="G213" i="7"/>
  <c r="AU32" i="7" s="1"/>
  <c r="AU44" i="7" s="1"/>
  <c r="G210" i="7"/>
  <c r="AT32" i="7" s="1"/>
  <c r="AT44" i="7" s="1"/>
  <c r="G207" i="7"/>
  <c r="AS32" i="7" s="1"/>
  <c r="G195" i="7"/>
  <c r="AX31" i="7" s="1"/>
  <c r="AX43" i="7" s="1"/>
  <c r="G192" i="7"/>
  <c r="AW31" i="7" s="1"/>
  <c r="AW43" i="7" s="1"/>
  <c r="G189" i="7"/>
  <c r="AV31" i="7" s="1"/>
  <c r="AV43" i="7" s="1"/>
  <c r="G186" i="7"/>
  <c r="AU31" i="7" s="1"/>
  <c r="AU43" i="7" s="1"/>
  <c r="G183" i="7"/>
  <c r="AT31" i="7" s="1"/>
  <c r="G163" i="7"/>
  <c r="AX29" i="7" s="1"/>
  <c r="AX41" i="7" s="1"/>
  <c r="G160" i="7"/>
  <c r="AW29" i="7" s="1"/>
  <c r="AW41" i="7" s="1"/>
  <c r="G157" i="7"/>
  <c r="AV29" i="7" s="1"/>
  <c r="AV41" i="7" s="1"/>
  <c r="G154" i="7"/>
  <c r="AU29" i="7" s="1"/>
  <c r="AU41" i="7" s="1"/>
  <c r="G151" i="7"/>
  <c r="AT29" i="7" s="1"/>
  <c r="AT41" i="7" s="1"/>
  <c r="G148" i="7"/>
  <c r="AS29" i="7" s="1"/>
  <c r="G127" i="7"/>
  <c r="AX27" i="7" s="1"/>
  <c r="G124" i="7"/>
  <c r="AW27" i="7" s="1"/>
  <c r="G121" i="7"/>
  <c r="AV27" i="7" s="1"/>
  <c r="G118" i="7"/>
  <c r="AU27" i="7" s="1"/>
  <c r="G115" i="7"/>
  <c r="AT27" i="7" s="1"/>
  <c r="G112" i="7"/>
  <c r="AS27" i="7" s="1"/>
  <c r="G100" i="7"/>
  <c r="AX26" i="7" s="1"/>
  <c r="G97" i="7"/>
  <c r="AW26" i="7" s="1"/>
  <c r="G94" i="7"/>
  <c r="AV26" i="7" s="1"/>
  <c r="G91" i="7"/>
  <c r="AU26" i="7" s="1"/>
  <c r="G88" i="7"/>
  <c r="AT26" i="7" s="1"/>
  <c r="G85" i="7"/>
  <c r="AS26" i="7" s="1"/>
  <c r="G68" i="7"/>
  <c r="G65" i="7"/>
  <c r="AW25" i="7" s="1"/>
  <c r="AW37" i="7" s="1"/>
  <c r="G62" i="7"/>
  <c r="AV25" i="7" s="1"/>
  <c r="AV37" i="7" s="1"/>
  <c r="G59" i="7"/>
  <c r="AU25" i="7" s="1"/>
  <c r="AU37" i="7" s="1"/>
  <c r="G56" i="7"/>
  <c r="AT25" i="7" s="1"/>
  <c r="AT37" i="7" s="1"/>
  <c r="G53" i="7"/>
  <c r="AS25" i="7" s="1"/>
  <c r="AV39" i="7" l="1"/>
  <c r="AW39" i="7"/>
  <c r="AX25" i="7"/>
  <c r="AX37" i="7" s="1"/>
  <c r="AT39" i="7"/>
  <c r="AX39" i="7"/>
  <c r="AU39" i="7"/>
  <c r="AV38" i="7"/>
  <c r="AZ26" i="7"/>
  <c r="AS38" i="7"/>
  <c r="AW38" i="7"/>
  <c r="AZ29" i="7"/>
  <c r="AS41" i="7"/>
  <c r="AY29" i="7"/>
  <c r="AY28" i="7"/>
  <c r="AZ28" i="7"/>
  <c r="AS40" i="7"/>
  <c r="AT38" i="7"/>
  <c r="AX38" i="7"/>
  <c r="AZ25" i="7"/>
  <c r="AS37" i="7"/>
  <c r="AU38" i="7"/>
  <c r="AZ27" i="7"/>
  <c r="AS39" i="7"/>
  <c r="AT43" i="7"/>
  <c r="AZ31" i="7"/>
  <c r="AY31" i="7"/>
  <c r="AZ42" i="7"/>
  <c r="AY42" i="7"/>
  <c r="AZ32" i="7"/>
  <c r="AS44" i="7"/>
  <c r="AY32" i="7"/>
  <c r="AZ30" i="7"/>
  <c r="AY30" i="7"/>
  <c r="AY25" i="7"/>
  <c r="AY27" i="7"/>
  <c r="AY26" i="7"/>
  <c r="AZ43" i="7" l="1"/>
  <c r="AY43" i="7"/>
  <c r="AZ38" i="7"/>
  <c r="AY38" i="7"/>
  <c r="AZ37" i="7"/>
  <c r="AY37" i="7"/>
  <c r="AZ39" i="7"/>
  <c r="AY39" i="7"/>
  <c r="AZ44" i="7"/>
  <c r="AY44" i="7"/>
  <c r="AZ40" i="7"/>
  <c r="AY40" i="7"/>
  <c r="AZ41" i="7"/>
  <c r="AY41" i="7"/>
</calcChain>
</file>

<file path=xl/sharedStrings.xml><?xml version="1.0" encoding="utf-8"?>
<sst xmlns="http://schemas.openxmlformats.org/spreadsheetml/2006/main" count="138" uniqueCount="86">
  <si>
    <t>音源名</t>
    <rPh sb="0" eb="2">
      <t>オンゲン</t>
    </rPh>
    <rPh sb="2" eb="3">
      <t>メイ</t>
    </rPh>
    <phoneticPr fontId="3"/>
  </si>
  <si>
    <t>ｍ</t>
    <phoneticPr fontId="3"/>
  </si>
  <si>
    <t>１／１　オクターブ中心周波数（Ｈｚ）</t>
    <rPh sb="9" eb="11">
      <t>チュウシン</t>
    </rPh>
    <rPh sb="11" eb="14">
      <t>シュウハスウ</t>
    </rPh>
    <phoneticPr fontId="3"/>
  </si>
  <si>
    <t>音源</t>
    <rPh sb="0" eb="2">
      <t>オンゲン</t>
    </rPh>
    <phoneticPr fontId="3"/>
  </si>
  <si>
    <t>防音パネル</t>
    <rPh sb="0" eb="2">
      <t>ボウオン</t>
    </rPh>
    <phoneticPr fontId="3"/>
  </si>
  <si>
    <t>上段</t>
    <rPh sb="0" eb="2">
      <t>ジョウダン</t>
    </rPh>
    <phoneticPr fontId="3"/>
  </si>
  <si>
    <t>下段</t>
    <rPh sb="0" eb="2">
      <t>ゲダン</t>
    </rPh>
    <phoneticPr fontId="3"/>
  </si>
  <si>
    <t xml:space="preserve"> </t>
    <phoneticPr fontId="3"/>
  </si>
  <si>
    <t>上段障壁</t>
    <rPh sb="0" eb="2">
      <t>ジョウダン</t>
    </rPh>
    <rPh sb="2" eb="4">
      <t>ショウヘキ</t>
    </rPh>
    <phoneticPr fontId="3"/>
  </si>
  <si>
    <t>下段障壁</t>
    <rPh sb="0" eb="2">
      <t>ゲダン</t>
    </rPh>
    <rPh sb="2" eb="4">
      <t>ショウヘキ</t>
    </rPh>
    <phoneticPr fontId="3"/>
  </si>
  <si>
    <t>受音点</t>
    <rPh sb="0" eb="2">
      <t>ジュオン</t>
    </rPh>
    <rPh sb="2" eb="3">
      <t>テン</t>
    </rPh>
    <phoneticPr fontId="3"/>
  </si>
  <si>
    <t xml:space="preserve"> ●</t>
    <phoneticPr fontId="3"/>
  </si>
  <si>
    <t>ｒ１B</t>
    <phoneticPr fontId="3"/>
  </si>
  <si>
    <t>材料名</t>
    <rPh sb="0" eb="3">
      <t>ザイリョウメイ</t>
    </rPh>
    <phoneticPr fontId="3"/>
  </si>
  <si>
    <t>障壁</t>
    <rPh sb="0" eb="2">
      <t>ショウヘキ</t>
    </rPh>
    <phoneticPr fontId="3"/>
  </si>
  <si>
    <t>125Hz</t>
    <phoneticPr fontId="3"/>
  </si>
  <si>
    <t>500Hz</t>
    <phoneticPr fontId="3"/>
  </si>
  <si>
    <t>2kHz</t>
    <phoneticPr fontId="3"/>
  </si>
  <si>
    <t>4kHz</t>
    <phoneticPr fontId="3"/>
  </si>
  <si>
    <t>250Hz</t>
    <phoneticPr fontId="3"/>
  </si>
  <si>
    <t>1kHz</t>
    <phoneticPr fontId="3"/>
  </si>
  <si>
    <t>dBA</t>
    <phoneticPr fontId="3"/>
  </si>
  <si>
    <t xml:space="preserve">      　ｒ１L</t>
    <phoneticPr fontId="3"/>
  </si>
  <si>
    <t xml:space="preserve"> 音源～受音点距離： ｒ</t>
    <rPh sb="1" eb="3">
      <t>オンゲン</t>
    </rPh>
    <rPh sb="4" eb="6">
      <t>ジュオン</t>
    </rPh>
    <rPh sb="6" eb="7">
      <t>テン</t>
    </rPh>
    <rPh sb="7" eb="9">
      <t>キョリ</t>
    </rPh>
    <phoneticPr fontId="3"/>
  </si>
  <si>
    <t>1/1Oct</t>
    <phoneticPr fontId="3"/>
  </si>
  <si>
    <t>freq.(Hz)</t>
    <phoneticPr fontId="3"/>
  </si>
  <si>
    <t>方向</t>
    <rPh sb="0" eb="2">
      <t>ホウコウ</t>
    </rPh>
    <phoneticPr fontId="3"/>
  </si>
  <si>
    <t>音響透過損失　TL (dB)</t>
    <rPh sb="0" eb="2">
      <t>オンキョウ</t>
    </rPh>
    <rPh sb="2" eb="4">
      <t>トウカ</t>
    </rPh>
    <rPh sb="4" eb="6">
      <t>ソンシツ</t>
    </rPh>
    <phoneticPr fontId="3"/>
  </si>
  <si>
    <t>高さ (m)</t>
    <rPh sb="0" eb="1">
      <t>タカ</t>
    </rPh>
    <phoneticPr fontId="3"/>
  </si>
  <si>
    <t>障壁までの水平距離 (m)</t>
    <rPh sb="0" eb="2">
      <t>ショウヘキ</t>
    </rPh>
    <rPh sb="5" eb="7">
      <t>スイヘイ</t>
    </rPh>
    <rPh sb="7" eb="9">
      <t>キョリ</t>
    </rPh>
    <phoneticPr fontId="3"/>
  </si>
  <si>
    <t>音源</t>
    <rPh sb="0" eb="2">
      <t>オンゲン</t>
    </rPh>
    <phoneticPr fontId="3"/>
  </si>
  <si>
    <t>受音点</t>
    <rPh sb="0" eb="2">
      <t>ジュオン</t>
    </rPh>
    <rPh sb="2" eb="3">
      <t>テン</t>
    </rPh>
    <phoneticPr fontId="3"/>
  </si>
  <si>
    <t>障壁</t>
    <rPh sb="0" eb="2">
      <t>ショウヘキ</t>
    </rPh>
    <phoneticPr fontId="3"/>
  </si>
  <si>
    <t>下段</t>
    <rPh sb="0" eb="2">
      <t>ゲダン</t>
    </rPh>
    <phoneticPr fontId="3"/>
  </si>
  <si>
    <t>基礎高さ</t>
    <rPh sb="0" eb="2">
      <t>キソ</t>
    </rPh>
    <rPh sb="2" eb="3">
      <t>タカ</t>
    </rPh>
    <phoneticPr fontId="3"/>
  </si>
  <si>
    <t>3.  障壁遮音データ</t>
    <phoneticPr fontId="3"/>
  </si>
  <si>
    <t>[ 単位 : dB (A特性補正付) ]</t>
    <rPh sb="2" eb="4">
      <t>タンイ</t>
    </rPh>
    <phoneticPr fontId="3"/>
  </si>
  <si>
    <t xml:space="preserve"> </t>
    <phoneticPr fontId="3"/>
  </si>
  <si>
    <t>1.  音源・受音位置、障壁高さ</t>
    <rPh sb="4" eb="6">
      <t>オンゲン</t>
    </rPh>
    <rPh sb="7" eb="9">
      <t>ジュオン</t>
    </rPh>
    <rPh sb="9" eb="11">
      <t>イチ</t>
    </rPh>
    <rPh sb="12" eb="14">
      <t>ショウヘキ</t>
    </rPh>
    <rPh sb="14" eb="15">
      <t>タカ</t>
    </rPh>
    <phoneticPr fontId="3"/>
  </si>
  <si>
    <t>2.  音源の音響パワーレベル</t>
    <rPh sb="4" eb="6">
      <t>オンゲン</t>
    </rPh>
    <rPh sb="7" eb="9">
      <t>オンキョウ</t>
    </rPh>
    <phoneticPr fontId="3"/>
  </si>
  <si>
    <t>r１H</t>
    <phoneticPr fontId="3"/>
  </si>
  <si>
    <t>　　</t>
    <phoneticPr fontId="3"/>
  </si>
  <si>
    <t xml:space="preserve"> 　ｒ２L</t>
    <phoneticPr fontId="3"/>
  </si>
  <si>
    <t xml:space="preserve">  　ｒ２H</t>
    <phoneticPr fontId="3"/>
  </si>
  <si>
    <t xml:space="preserve">  ●</t>
    <phoneticPr fontId="3"/>
  </si>
  <si>
    <t>ｒ2B</t>
    <phoneticPr fontId="3"/>
  </si>
  <si>
    <r>
      <t xml:space="preserve">      H</t>
    </r>
    <r>
      <rPr>
        <vertAlign val="subscript"/>
        <sz val="10"/>
        <rFont val="ＭＳ Ｐゴシック"/>
        <family val="3"/>
        <charset val="128"/>
      </rPr>
      <t>zH</t>
    </r>
    <phoneticPr fontId="3"/>
  </si>
  <si>
    <r>
      <t xml:space="preserve">      H</t>
    </r>
    <r>
      <rPr>
        <vertAlign val="subscript"/>
        <sz val="10"/>
        <rFont val="ＭＳ Ｐゴシック"/>
        <family val="3"/>
        <charset val="128"/>
      </rPr>
      <t>zL</t>
    </r>
    <phoneticPr fontId="3"/>
  </si>
  <si>
    <r>
      <t xml:space="preserve"> 交点高H</t>
    </r>
    <r>
      <rPr>
        <vertAlign val="subscript"/>
        <sz val="10"/>
        <rFont val="ＭＳ Ｐゴシック"/>
        <family val="3"/>
        <charset val="128"/>
      </rPr>
      <t>Qz</t>
    </r>
    <rPh sb="1" eb="3">
      <t>コウテン</t>
    </rPh>
    <rPh sb="3" eb="4">
      <t>タカ</t>
    </rPh>
    <phoneticPr fontId="3"/>
  </si>
  <si>
    <r>
      <t xml:space="preserve">  基礎高 H</t>
    </r>
    <r>
      <rPr>
        <vertAlign val="subscript"/>
        <sz val="10"/>
        <rFont val="ＭＳ Ｐゴシック"/>
        <family val="3"/>
        <charset val="128"/>
      </rPr>
      <t>zB</t>
    </r>
    <rPh sb="2" eb="4">
      <t>キソ</t>
    </rPh>
    <rPh sb="4" eb="5">
      <t>タカ</t>
    </rPh>
    <phoneticPr fontId="3"/>
  </si>
  <si>
    <t>防音シート</t>
    <rPh sb="0" eb="2">
      <t>ボウオン</t>
    </rPh>
    <phoneticPr fontId="3"/>
  </si>
  <si>
    <t>（防音シート縦横兼用）</t>
    <rPh sb="1" eb="3">
      <t>ボウオン</t>
    </rPh>
    <rPh sb="6" eb="8">
      <t>タテヨコ</t>
    </rPh>
    <rPh sb="8" eb="10">
      <t>ケンヨウ</t>
    </rPh>
    <phoneticPr fontId="3"/>
  </si>
  <si>
    <t>freq.(Hz)</t>
    <phoneticPr fontId="3"/>
  </si>
  <si>
    <t>1/3Oct</t>
    <phoneticPr fontId="3"/>
  </si>
  <si>
    <t>1/1Oct</t>
    <phoneticPr fontId="3"/>
  </si>
  <si>
    <t>-</t>
    <phoneticPr fontId="3"/>
  </si>
  <si>
    <t>freq.(Hz)</t>
    <phoneticPr fontId="3"/>
  </si>
  <si>
    <t>1/3Oct</t>
    <phoneticPr fontId="3"/>
  </si>
  <si>
    <t>1/1Oct</t>
    <phoneticPr fontId="3"/>
  </si>
  <si>
    <t>アドフラットパネル(t=1.2)</t>
    <phoneticPr fontId="3"/>
  </si>
  <si>
    <t>防音アドフラットパネル</t>
    <rPh sb="0" eb="2">
      <t>ボウオン</t>
    </rPh>
    <phoneticPr fontId="3"/>
  </si>
  <si>
    <t>クリアパネル</t>
    <phoneticPr fontId="3"/>
  </si>
  <si>
    <t>防音アフィラウォール</t>
    <rPh sb="0" eb="2">
      <t>ボウオン</t>
    </rPh>
    <phoneticPr fontId="3"/>
  </si>
  <si>
    <t>…以下に使用の透過損失性能値を記載します。</t>
  </si>
  <si>
    <t>アドフラットパネル(t=1.0)</t>
    <phoneticPr fontId="3"/>
  </si>
  <si>
    <t>防音アドフラットパネル(t=1.0)</t>
    <rPh sb="0" eb="2">
      <t>ボウオン</t>
    </rPh>
    <phoneticPr fontId="3"/>
  </si>
  <si>
    <t>1k</t>
    <phoneticPr fontId="3"/>
  </si>
  <si>
    <t>2k</t>
    <phoneticPr fontId="3"/>
  </si>
  <si>
    <t>4k</t>
    <phoneticPr fontId="3"/>
  </si>
  <si>
    <t>ave</t>
    <phoneticPr fontId="3"/>
  </si>
  <si>
    <t>-</t>
    <phoneticPr fontId="3"/>
  </si>
  <si>
    <t>[ デュラカーム ]</t>
    <phoneticPr fontId="3"/>
  </si>
  <si>
    <t>上部壁</t>
    <rPh sb="0" eb="2">
      <t>ジョウブ</t>
    </rPh>
    <rPh sb="2" eb="3">
      <t>カベ</t>
    </rPh>
    <phoneticPr fontId="3"/>
  </si>
  <si>
    <t>下部壁</t>
    <rPh sb="0" eb="2">
      <t>カブ</t>
    </rPh>
    <rPh sb="2" eb="3">
      <t>カベ</t>
    </rPh>
    <phoneticPr fontId="3"/>
  </si>
  <si>
    <t>dB(a)</t>
    <phoneticPr fontId="3"/>
  </si>
  <si>
    <t>②</t>
    <phoneticPr fontId="3"/>
  </si>
  <si>
    <t>③</t>
    <phoneticPr fontId="3"/>
  </si>
  <si>
    <t>①</t>
    <phoneticPr fontId="3"/>
  </si>
  <si>
    <t>⑤</t>
    <phoneticPr fontId="3"/>
  </si>
  <si>
    <t>⑥</t>
    <phoneticPr fontId="3"/>
  </si>
  <si>
    <t>※音源の周波数特性など不明な場合は、dBAの数値のみ記入ください。</t>
    <rPh sb="1" eb="3">
      <t>オンゲン</t>
    </rPh>
    <rPh sb="4" eb="7">
      <t>シュウハスウ</t>
    </rPh>
    <rPh sb="7" eb="9">
      <t>トクセイ</t>
    </rPh>
    <rPh sb="11" eb="13">
      <t>フメイ</t>
    </rPh>
    <rPh sb="14" eb="16">
      <t>バアイ</t>
    </rPh>
    <rPh sb="22" eb="24">
      <t>スウチ</t>
    </rPh>
    <rPh sb="26" eb="28">
      <t>キニュウ</t>
    </rPh>
    <phoneticPr fontId="3"/>
  </si>
  <si>
    <t xml:space="preserve">   (弊社で音源騒音値を仮定し検討することもできます)</t>
    <phoneticPr fontId="3"/>
  </si>
  <si>
    <t>プルタブから選択</t>
    <rPh sb="6" eb="8">
      <t>センタク</t>
    </rPh>
    <phoneticPr fontId="3"/>
  </si>
  <si>
    <t>-</t>
    <phoneticPr fontId="3"/>
  </si>
  <si>
    <t>-</t>
    <phoneticPr fontId="3"/>
  </si>
  <si>
    <t>4.  障壁遮音データ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</si>
</sst>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 "/>
    <numFmt numFmtId="179" formatCode="0.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i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17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Fill="1">
      <alignment vertical="center"/>
    </xf>
    <xf numFmtId="0" fontId="12" fillId="0" borderId="0" xfId="0" applyFont="1" applyFill="1">
      <alignment vertical="center"/>
    </xf>
    <xf numFmtId="177" fontId="5" fillId="0" borderId="0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top"/>
    </xf>
    <xf numFmtId="179" fontId="4" fillId="0" borderId="0" xfId="0" applyNumberFormat="1" applyFont="1">
      <alignment vertical="center"/>
    </xf>
    <xf numFmtId="179" fontId="4" fillId="0" borderId="0" xfId="0" applyNumberFormat="1" applyFont="1" applyBorder="1">
      <alignment vertical="center"/>
    </xf>
    <xf numFmtId="0" fontId="13" fillId="0" borderId="0" xfId="2" applyFo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76" xfId="0" applyFill="1" applyBorder="1">
      <alignment vertical="center"/>
    </xf>
    <xf numFmtId="0" fontId="0" fillId="0" borderId="77" xfId="0" applyFill="1" applyBorder="1">
      <alignment vertical="center"/>
    </xf>
    <xf numFmtId="0" fontId="0" fillId="0" borderId="78" xfId="0" applyFill="1" applyBorder="1">
      <alignment vertical="center"/>
    </xf>
    <xf numFmtId="0" fontId="4" fillId="0" borderId="77" xfId="0" applyFont="1" applyFill="1" applyBorder="1">
      <alignment vertical="center"/>
    </xf>
    <xf numFmtId="0" fontId="4" fillId="0" borderId="78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4" fillId="0" borderId="52" xfId="0" applyFont="1" applyFill="1" applyBorder="1">
      <alignment vertical="center"/>
    </xf>
    <xf numFmtId="2" fontId="4" fillId="6" borderId="1" xfId="0" applyNumberFormat="1" applyFont="1" applyFill="1" applyBorder="1" applyAlignment="1" applyProtection="1">
      <alignment horizontal="center" vertical="center"/>
    </xf>
    <xf numFmtId="2" fontId="4" fillId="6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4" fillId="4" borderId="2" xfId="0" applyNumberFormat="1" applyFont="1" applyFill="1" applyBorder="1" applyAlignment="1" applyProtection="1">
      <alignment horizontal="center" vertical="center"/>
    </xf>
    <xf numFmtId="2" fontId="4" fillId="7" borderId="1" xfId="0" applyNumberFormat="1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78" fontId="0" fillId="0" borderId="22" xfId="0" applyNumberFormat="1" applyFont="1" applyBorder="1" applyAlignment="1">
      <alignment horizontal="center" vertical="center"/>
    </xf>
    <xf numFmtId="178" fontId="0" fillId="0" borderId="20" xfId="0" applyNumberFormat="1" applyFont="1" applyBorder="1" applyAlignment="1">
      <alignment horizontal="center" vertical="center"/>
    </xf>
    <xf numFmtId="178" fontId="0" fillId="0" borderId="19" xfId="0" applyNumberFormat="1" applyFont="1" applyBorder="1" applyAlignment="1">
      <alignment horizontal="center" vertical="center"/>
    </xf>
    <xf numFmtId="178" fontId="0" fillId="0" borderId="44" xfId="0" applyNumberFormat="1" applyFont="1" applyBorder="1" applyAlignment="1">
      <alignment horizontal="center" vertical="center"/>
    </xf>
    <xf numFmtId="176" fontId="10" fillId="3" borderId="23" xfId="0" applyNumberFormat="1" applyFont="1" applyFill="1" applyBorder="1" applyAlignment="1">
      <alignment horizontal="center" vertical="center"/>
    </xf>
    <xf numFmtId="176" fontId="10" fillId="3" borderId="24" xfId="0" applyNumberFormat="1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horizontal="center" vertical="center"/>
    </xf>
    <xf numFmtId="176" fontId="10" fillId="3" borderId="36" xfId="0" applyNumberFormat="1" applyFont="1" applyFill="1" applyBorder="1" applyAlignment="1">
      <alignment horizontal="center" vertical="center"/>
    </xf>
    <xf numFmtId="176" fontId="10" fillId="3" borderId="32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/>
    </xf>
    <xf numFmtId="176" fontId="10" fillId="3" borderId="46" xfId="0" applyNumberFormat="1" applyFont="1" applyFill="1" applyBorder="1" applyAlignment="1">
      <alignment horizontal="center" vertical="center"/>
    </xf>
    <xf numFmtId="176" fontId="10" fillId="3" borderId="56" xfId="0" applyNumberFormat="1" applyFont="1" applyFill="1" applyBorder="1" applyAlignment="1">
      <alignment horizontal="center" vertical="center"/>
    </xf>
    <xf numFmtId="176" fontId="10" fillId="5" borderId="37" xfId="0" applyNumberFormat="1" applyFont="1" applyFill="1" applyBorder="1" applyAlignment="1">
      <alignment horizontal="center" vertical="center"/>
    </xf>
    <xf numFmtId="176" fontId="10" fillId="5" borderId="8" xfId="0" applyNumberFormat="1" applyFont="1" applyFill="1" applyBorder="1" applyAlignment="1">
      <alignment horizontal="center" vertical="center"/>
    </xf>
    <xf numFmtId="176" fontId="10" fillId="5" borderId="59" xfId="0" applyNumberFormat="1" applyFont="1" applyFill="1" applyBorder="1" applyAlignment="1">
      <alignment horizontal="center" vertical="center"/>
    </xf>
    <xf numFmtId="176" fontId="10" fillId="5" borderId="50" xfId="0" applyNumberFormat="1" applyFont="1" applyFill="1" applyBorder="1" applyAlignment="1">
      <alignment horizontal="center" vertical="center"/>
    </xf>
    <xf numFmtId="176" fontId="10" fillId="5" borderId="58" xfId="0" applyNumberFormat="1" applyFont="1" applyFill="1" applyBorder="1" applyAlignment="1">
      <alignment horizontal="center" vertical="center"/>
    </xf>
    <xf numFmtId="176" fontId="10" fillId="5" borderId="52" xfId="0" applyNumberFormat="1" applyFont="1" applyFill="1" applyBorder="1" applyAlignment="1">
      <alignment horizontal="center" vertical="center"/>
    </xf>
    <xf numFmtId="2" fontId="14" fillId="7" borderId="2" xfId="0" applyNumberFormat="1" applyFont="1" applyFill="1" applyBorder="1" applyAlignment="1">
      <alignment horizontal="right" vertical="center"/>
    </xf>
    <xf numFmtId="2" fontId="14" fillId="7" borderId="9" xfId="0" applyNumberFormat="1" applyFont="1" applyFill="1" applyBorder="1" applyAlignment="1">
      <alignment horizontal="right" vertical="center"/>
    </xf>
    <xf numFmtId="2" fontId="14" fillId="7" borderId="70" xfId="0" applyNumberFormat="1" applyFont="1" applyFill="1" applyBorder="1" applyAlignment="1">
      <alignment horizontal="right" vertical="center"/>
    </xf>
    <xf numFmtId="2" fontId="14" fillId="7" borderId="74" xfId="0" applyNumberFormat="1" applyFont="1" applyFill="1" applyBorder="1" applyAlignment="1">
      <alignment horizontal="right" vertical="center"/>
    </xf>
    <xf numFmtId="2" fontId="14" fillId="7" borderId="72" xfId="0" applyNumberFormat="1" applyFont="1" applyFill="1" applyBorder="1" applyAlignment="1">
      <alignment horizontal="right" vertical="center"/>
    </xf>
    <xf numFmtId="2" fontId="14" fillId="7" borderId="75" xfId="0" applyNumberFormat="1" applyFont="1" applyFill="1" applyBorder="1" applyAlignment="1">
      <alignment horizontal="right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8" fontId="10" fillId="4" borderId="32" xfId="0" applyNumberFormat="1" applyFont="1" applyFill="1" applyBorder="1" applyAlignment="1">
      <alignment horizontal="center" vertical="center"/>
    </xf>
    <xf numFmtId="178" fontId="10" fillId="4" borderId="24" xfId="0" applyNumberFormat="1" applyFont="1" applyFill="1" applyBorder="1" applyAlignment="1">
      <alignment horizontal="center" vertical="center"/>
    </xf>
    <xf numFmtId="178" fontId="10" fillId="4" borderId="51" xfId="0" applyNumberFormat="1" applyFont="1" applyFill="1" applyBorder="1" applyAlignment="1">
      <alignment horizontal="center" vertical="center"/>
    </xf>
    <xf numFmtId="178" fontId="10" fillId="4" borderId="50" xfId="0" applyNumberFormat="1" applyFont="1" applyFill="1" applyBorder="1" applyAlignment="1">
      <alignment horizontal="center" vertical="center"/>
    </xf>
    <xf numFmtId="178" fontId="10" fillId="4" borderId="46" xfId="0" applyNumberFormat="1" applyFont="1" applyFill="1" applyBorder="1" applyAlignment="1">
      <alignment horizontal="center" vertical="center"/>
    </xf>
    <xf numFmtId="178" fontId="10" fillId="4" borderId="52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76" fontId="8" fillId="5" borderId="27" xfId="0" applyNumberFormat="1" applyFont="1" applyFill="1" applyBorder="1" applyAlignment="1">
      <alignment horizontal="center" vertical="center"/>
    </xf>
    <xf numFmtId="176" fontId="8" fillId="5" borderId="51" xfId="0" applyNumberFormat="1" applyFont="1" applyFill="1" applyBorder="1" applyAlignment="1">
      <alignment horizontal="center" vertical="center"/>
    </xf>
    <xf numFmtId="176" fontId="8" fillId="5" borderId="48" xfId="0" applyNumberFormat="1" applyFont="1" applyFill="1" applyBorder="1" applyAlignment="1">
      <alignment horizontal="center" vertical="center"/>
    </xf>
    <xf numFmtId="176" fontId="8" fillId="5" borderId="49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right" vertical="center"/>
    </xf>
    <xf numFmtId="2" fontId="14" fillId="5" borderId="9" xfId="0" applyNumberFormat="1" applyFont="1" applyFill="1" applyBorder="1" applyAlignment="1">
      <alignment horizontal="right" vertical="center"/>
    </xf>
    <xf numFmtId="2" fontId="14" fillId="5" borderId="70" xfId="0" applyNumberFormat="1" applyFont="1" applyFill="1" applyBorder="1" applyAlignment="1">
      <alignment horizontal="right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2" fontId="14" fillId="6" borderId="34" xfId="0" applyNumberFormat="1" applyFont="1" applyFill="1" applyBorder="1" applyAlignment="1">
      <alignment horizontal="right" vertical="center"/>
    </xf>
    <xf numFmtId="2" fontId="14" fillId="6" borderId="68" xfId="0" applyNumberFormat="1" applyFont="1" applyFill="1" applyBorder="1" applyAlignment="1">
      <alignment horizontal="right" vertical="center"/>
    </xf>
    <xf numFmtId="2" fontId="14" fillId="6" borderId="9" xfId="0" applyNumberFormat="1" applyFont="1" applyFill="1" applyBorder="1" applyAlignment="1">
      <alignment horizontal="right" vertical="center"/>
    </xf>
    <xf numFmtId="2" fontId="14" fillId="6" borderId="70" xfId="0" applyNumberFormat="1" applyFont="1" applyFill="1" applyBorder="1" applyAlignment="1">
      <alignment horizontal="right" vertical="center"/>
    </xf>
    <xf numFmtId="2" fontId="14" fillId="6" borderId="72" xfId="0" applyNumberFormat="1" applyFont="1" applyFill="1" applyBorder="1" applyAlignment="1">
      <alignment horizontal="right" vertical="center"/>
    </xf>
    <xf numFmtId="2" fontId="14" fillId="6" borderId="75" xfId="0" applyNumberFormat="1" applyFont="1" applyFill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right" vertical="center"/>
    </xf>
    <xf numFmtId="2" fontId="14" fillId="4" borderId="34" xfId="0" applyNumberFormat="1" applyFont="1" applyFill="1" applyBorder="1" applyAlignment="1">
      <alignment horizontal="right" vertical="center"/>
    </xf>
    <xf numFmtId="2" fontId="14" fillId="4" borderId="2" xfId="0" applyNumberFormat="1" applyFont="1" applyFill="1" applyBorder="1" applyAlignment="1">
      <alignment horizontal="right" vertical="center"/>
    </xf>
    <xf numFmtId="2" fontId="14" fillId="4" borderId="9" xfId="0" applyNumberFormat="1" applyFont="1" applyFill="1" applyBorder="1" applyAlignment="1">
      <alignment horizontal="right" vertical="center"/>
    </xf>
    <xf numFmtId="2" fontId="14" fillId="4" borderId="74" xfId="0" applyNumberFormat="1" applyFont="1" applyFill="1" applyBorder="1" applyAlignment="1">
      <alignment horizontal="right" vertical="center"/>
    </xf>
    <xf numFmtId="2" fontId="14" fillId="4" borderId="72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right" vertical="center"/>
    </xf>
    <xf numFmtId="2" fontId="14" fillId="3" borderId="34" xfId="0" applyNumberFormat="1" applyFont="1" applyFill="1" applyBorder="1" applyAlignment="1">
      <alignment horizontal="right" vertical="center"/>
    </xf>
    <xf numFmtId="2" fontId="14" fillId="3" borderId="68" xfId="0" applyNumberFormat="1" applyFont="1" applyFill="1" applyBorder="1" applyAlignment="1">
      <alignment horizontal="right" vertical="center"/>
    </xf>
    <xf numFmtId="2" fontId="14" fillId="3" borderId="2" xfId="0" applyNumberFormat="1" applyFont="1" applyFill="1" applyBorder="1" applyAlignment="1">
      <alignment horizontal="right" vertical="center"/>
    </xf>
    <xf numFmtId="2" fontId="14" fillId="3" borderId="9" xfId="0" applyNumberFormat="1" applyFont="1" applyFill="1" applyBorder="1" applyAlignment="1">
      <alignment horizontal="right" vertical="center"/>
    </xf>
    <xf numFmtId="2" fontId="14" fillId="3" borderId="70" xfId="0" applyNumberFormat="1" applyFont="1" applyFill="1" applyBorder="1" applyAlignment="1">
      <alignment horizontal="right" vertical="center"/>
    </xf>
    <xf numFmtId="0" fontId="0" fillId="0" borderId="4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6" fontId="8" fillId="3" borderId="32" xfId="0" applyNumberFormat="1" applyFont="1" applyFill="1" applyBorder="1" applyAlignment="1">
      <alignment horizontal="center" vertical="center"/>
    </xf>
    <xf numFmtId="176" fontId="8" fillId="3" borderId="23" xfId="0" applyNumberFormat="1" applyFont="1" applyFill="1" applyBorder="1" applyAlignment="1">
      <alignment horizontal="center" vertical="center"/>
    </xf>
    <xf numFmtId="176" fontId="8" fillId="3" borderId="33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26" xfId="0" applyNumberFormat="1" applyFont="1" applyFill="1" applyBorder="1" applyAlignment="1">
      <alignment horizontal="center" vertical="center"/>
    </xf>
    <xf numFmtId="177" fontId="10" fillId="4" borderId="23" xfId="0" applyNumberFormat="1" applyFont="1" applyFill="1" applyBorder="1" applyAlignment="1">
      <alignment horizontal="center" vertical="center"/>
    </xf>
    <xf numFmtId="177" fontId="10" fillId="4" borderId="24" xfId="0" applyNumberFormat="1" applyFont="1" applyFill="1" applyBorder="1" applyAlignment="1">
      <alignment horizontal="center" vertical="center"/>
    </xf>
    <xf numFmtId="177" fontId="10" fillId="4" borderId="48" xfId="0" applyNumberFormat="1" applyFont="1" applyFill="1" applyBorder="1" applyAlignment="1">
      <alignment horizontal="center" vertical="center"/>
    </xf>
    <xf numFmtId="177" fontId="10" fillId="4" borderId="5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9" fontId="7" fillId="2" borderId="9" xfId="0" applyNumberFormat="1" applyFont="1" applyFill="1" applyBorder="1" applyAlignment="1">
      <alignment horizontal="left" vertical="center"/>
    </xf>
    <xf numFmtId="179" fontId="7" fillId="2" borderId="12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left" vertical="center"/>
    </xf>
    <xf numFmtId="179" fontId="7" fillId="0" borderId="12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left" vertical="center"/>
    </xf>
    <xf numFmtId="179" fontId="7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9" fontId="7" fillId="0" borderId="6" xfId="0" applyNumberFormat="1" applyFont="1" applyBorder="1" applyAlignment="1">
      <alignment horizontal="left" vertical="center"/>
    </xf>
    <xf numFmtId="179" fontId="7" fillId="0" borderId="27" xfId="0" applyNumberFormat="1" applyFont="1" applyBorder="1" applyAlignment="1">
      <alignment horizontal="left" vertical="center"/>
    </xf>
    <xf numFmtId="179" fontId="7" fillId="0" borderId="10" xfId="0" applyNumberFormat="1" applyFont="1" applyBorder="1" applyAlignment="1">
      <alignment horizontal="left" vertical="center"/>
    </xf>
    <xf numFmtId="179" fontId="7" fillId="0" borderId="25" xfId="0" applyNumberFormat="1" applyFont="1" applyBorder="1" applyAlignment="1">
      <alignment horizontal="left" vertical="center"/>
    </xf>
    <xf numFmtId="179" fontId="7" fillId="0" borderId="3" xfId="0" applyNumberFormat="1" applyFont="1" applyBorder="1" applyAlignment="1">
      <alignment horizontal="left" vertical="center"/>
    </xf>
    <xf numFmtId="179" fontId="7" fillId="0" borderId="26" xfId="0" applyNumberFormat="1" applyFont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9" fontId="7" fillId="2" borderId="6" xfId="0" applyNumberFormat="1" applyFont="1" applyFill="1" applyBorder="1" applyAlignment="1">
      <alignment horizontal="left" vertical="center"/>
    </xf>
    <xf numFmtId="179" fontId="7" fillId="2" borderId="27" xfId="0" applyNumberFormat="1" applyFont="1" applyFill="1" applyBorder="1" applyAlignment="1">
      <alignment horizontal="left" vertical="center"/>
    </xf>
    <xf numFmtId="179" fontId="7" fillId="2" borderId="10" xfId="0" applyNumberFormat="1" applyFont="1" applyFill="1" applyBorder="1" applyAlignment="1">
      <alignment horizontal="left" vertical="center"/>
    </xf>
    <xf numFmtId="179" fontId="7" fillId="2" borderId="25" xfId="0" applyNumberFormat="1" applyFont="1" applyFill="1" applyBorder="1" applyAlignment="1">
      <alignment horizontal="left" vertical="center"/>
    </xf>
    <xf numFmtId="179" fontId="7" fillId="2" borderId="3" xfId="0" applyNumberFormat="1" applyFont="1" applyFill="1" applyBorder="1" applyAlignment="1">
      <alignment horizontal="left" vertical="center"/>
    </xf>
    <xf numFmtId="179" fontId="7" fillId="2" borderId="2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7" fillId="0" borderId="28" xfId="0" applyNumberFormat="1" applyFont="1" applyBorder="1" applyAlignment="1">
      <alignment horizontal="left" vertical="center"/>
    </xf>
    <xf numFmtId="179" fontId="7" fillId="0" borderId="29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222540</xdr:colOff>
      <xdr:row>14</xdr:row>
      <xdr:rowOff>0</xdr:rowOff>
    </xdr:from>
    <xdr:ext cx="200025" cy="0"/>
    <xdr:sp macro="" textlink="">
      <xdr:nvSpPr>
        <xdr:cNvPr id="2" name="Text Box 1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18540" y="2760517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83994</xdr:colOff>
      <xdr:row>14</xdr:row>
      <xdr:rowOff>0</xdr:rowOff>
    </xdr:from>
    <xdr:ext cx="200025" cy="0"/>
    <xdr:sp macro="" textlink="">
      <xdr:nvSpPr>
        <xdr:cNvPr id="3" name="Text Box 16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41344" y="7974156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217300</xdr:colOff>
      <xdr:row>26</xdr:row>
      <xdr:rowOff>162469</xdr:rowOff>
    </xdr:from>
    <xdr:to>
      <xdr:col>24</xdr:col>
      <xdr:colOff>105928</xdr:colOff>
      <xdr:row>40</xdr:row>
      <xdr:rowOff>92713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037278" y="4784165"/>
          <a:ext cx="5628476" cy="2373613"/>
          <a:chOff x="1057275" y="902184"/>
          <a:chExt cx="4524375" cy="1231638"/>
        </a:xfrm>
      </xdr:grpSpPr>
      <xdr:sp macro="" textlink="">
        <xdr:nvSpPr>
          <xdr:cNvPr id="45" name="Line 130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1057275" y="1990725"/>
            <a:ext cx="4524375" cy="0"/>
          </a:xfrm>
          <a:prstGeom prst="line">
            <a:avLst/>
          </a:prstGeom>
          <a:noFill/>
          <a:ln w="15875">
            <a:solidFill>
              <a:schemeClr val="tx1">
                <a:lumMod val="95000"/>
                <a:lumOff val="5000"/>
              </a:scheme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131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3442475" y="1012904"/>
            <a:ext cx="74884" cy="9849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sp>
      <xdr:sp macro="" textlink="">
        <xdr:nvSpPr>
          <xdr:cNvPr id="47" name="Line 132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525377" y="2132080"/>
            <a:ext cx="986349" cy="1742"/>
          </a:xfrm>
          <a:prstGeom prst="lin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133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4657" y="2130175"/>
            <a:ext cx="1415535" cy="2580"/>
          </a:xfrm>
          <a:prstGeom prst="lin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36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886499" y="1704813"/>
            <a:ext cx="4407" cy="285454"/>
          </a:xfrm>
          <a:prstGeom prst="lin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round/>
            <a:headEnd type="arrow" w="sm" len="sm"/>
            <a:tailEnd type="arrow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37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62965" y="1369123"/>
            <a:ext cx="4483" cy="610369"/>
          </a:xfrm>
          <a:prstGeom prst="lin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138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315" y="1013688"/>
            <a:ext cx="1369819" cy="666445"/>
          </a:xfrm>
          <a:prstGeom prst="line">
            <a:avLst/>
          </a:prstGeom>
          <a:ln w="9525" cap="flat" cmpd="sng" algn="ctr">
            <a:solidFill>
              <a:schemeClr val="accent6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sp>
      <xdr:sp macro="" textlink="">
        <xdr:nvSpPr>
          <xdr:cNvPr id="52" name="Line 139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3478135" y="1013688"/>
            <a:ext cx="955911" cy="575166"/>
          </a:xfrm>
          <a:prstGeom prst="line">
            <a:avLst/>
          </a:prstGeom>
          <a:ln w="9525" cap="flat" cmpd="sng" algn="ctr">
            <a:solidFill>
              <a:schemeClr val="accent6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53" name="Line 140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33989" y="1610324"/>
            <a:ext cx="2289762" cy="74627"/>
          </a:xfrm>
          <a:prstGeom prst="line">
            <a:avLst/>
          </a:prstGeom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sp>
      <xdr:sp macro="" textlink="">
        <xdr:nvSpPr>
          <xdr:cNvPr id="54" name="Line 136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745176" y="1613052"/>
            <a:ext cx="52" cy="384514"/>
          </a:xfrm>
          <a:prstGeom prst="lin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round/>
            <a:headEnd type="arrow" w="sm" len="sm"/>
            <a:tailEnd type="arrow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1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2696954" y="902184"/>
            <a:ext cx="731269" cy="259424"/>
          </a:xfrm>
          <a:prstGeom prst="line">
            <a:avLst/>
          </a:prstGeom>
          <a:ln w="6350" cap="flat" cmpd="sng" algn="ctr">
            <a:solidFill>
              <a:schemeClr val="dk1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sp>
    </xdr:grpSp>
    <xdr:clientData/>
  </xdr:twoCellAnchor>
  <xdr:twoCellAnchor>
    <xdr:from>
      <xdr:col>14</xdr:col>
      <xdr:colOff>200568</xdr:colOff>
      <xdr:row>31</xdr:row>
      <xdr:rowOff>107950</xdr:rowOff>
    </xdr:from>
    <xdr:to>
      <xdr:col>15</xdr:col>
      <xdr:colOff>1442</xdr:colOff>
      <xdr:row>38</xdr:row>
      <xdr:rowOff>167481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flipH="1">
          <a:off x="3515268" y="2413000"/>
          <a:ext cx="77099" cy="1173956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220717</xdr:colOff>
      <xdr:row>28</xdr:row>
      <xdr:rowOff>168825</xdr:rowOff>
    </xdr:from>
    <xdr:to>
      <xdr:col>14</xdr:col>
      <xdr:colOff>184150</xdr:colOff>
      <xdr:row>32</xdr:row>
      <xdr:rowOff>114301</xdr:rowOff>
    </xdr:to>
    <xdr:sp macro="" textlink="">
      <xdr:nvSpPr>
        <xdr:cNvPr id="57" name="Line 15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2430517" y="1940475"/>
          <a:ext cx="1068333" cy="659851"/>
        </a:xfrm>
        <a:prstGeom prst="line">
          <a:avLst/>
        </a:prstGeom>
        <a:ln w="635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22</xdr:col>
      <xdr:colOff>140072</xdr:colOff>
      <xdr:row>28</xdr:row>
      <xdr:rowOff>4331</xdr:rowOff>
    </xdr:from>
    <xdr:to>
      <xdr:col>22</xdr:col>
      <xdr:colOff>143383</xdr:colOff>
      <xdr:row>31</xdr:row>
      <xdr:rowOff>134217</xdr:rowOff>
    </xdr:to>
    <xdr:sp macro="" textlink="">
      <xdr:nvSpPr>
        <xdr:cNvPr id="58" name="Line 13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5664572" y="1775981"/>
          <a:ext cx="3311" cy="663286"/>
        </a:xfrm>
        <a:prstGeom prst="lin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238279</xdr:colOff>
      <xdr:row>28</xdr:row>
      <xdr:rowOff>2706</xdr:rowOff>
    </xdr:from>
    <xdr:to>
      <xdr:col>22</xdr:col>
      <xdr:colOff>267891</xdr:colOff>
      <xdr:row>28</xdr:row>
      <xdr:rowOff>8299</xdr:rowOff>
    </xdr:to>
    <xdr:sp macro="" textlink="">
      <xdr:nvSpPr>
        <xdr:cNvPr id="59" name="Line 13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 flipV="1">
          <a:off x="3552979" y="1774356"/>
          <a:ext cx="2239412" cy="5593"/>
        </a:xfrm>
        <a:prstGeom prst="line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108239</xdr:colOff>
      <xdr:row>31</xdr:row>
      <xdr:rowOff>108239</xdr:rowOff>
    </xdr:from>
    <xdr:to>
      <xdr:col>22</xdr:col>
      <xdr:colOff>268433</xdr:colOff>
      <xdr:row>31</xdr:row>
      <xdr:rowOff>125557</xdr:rowOff>
    </xdr:to>
    <xdr:sp macro="" textlink="">
      <xdr:nvSpPr>
        <xdr:cNvPr id="60" name="Line 13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699164" y="2413289"/>
          <a:ext cx="2093769" cy="17318"/>
        </a:xfrm>
        <a:prstGeom prst="line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224559</xdr:colOff>
      <xdr:row>31</xdr:row>
      <xdr:rowOff>125015</xdr:rowOff>
    </xdr:from>
    <xdr:to>
      <xdr:col>14</xdr:col>
      <xdr:colOff>220266</xdr:colOff>
      <xdr:row>35</xdr:row>
      <xdr:rowOff>63498</xdr:rowOff>
    </xdr:to>
    <xdr:sp macro="" textlink="">
      <xdr:nvSpPr>
        <xdr:cNvPr id="61" name="Line 13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 flipV="1">
          <a:off x="1881909" y="2430065"/>
          <a:ext cx="1653057" cy="595708"/>
        </a:xfrm>
        <a:prstGeom prst="line">
          <a:avLst/>
        </a:prstGeom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14</xdr:col>
      <xdr:colOff>266700</xdr:colOff>
      <xdr:row>31</xdr:row>
      <xdr:rowOff>101600</xdr:rowOff>
    </xdr:from>
    <xdr:to>
      <xdr:col>19</xdr:col>
      <xdr:colOff>73603</xdr:colOff>
      <xdr:row>34</xdr:row>
      <xdr:rowOff>69272</xdr:rowOff>
    </xdr:to>
    <xdr:sp macro="" textlink="">
      <xdr:nvSpPr>
        <xdr:cNvPr id="62" name="Line 13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581400" y="2406650"/>
          <a:ext cx="1188028" cy="472497"/>
        </a:xfrm>
        <a:prstGeom prst="line">
          <a:avLst/>
        </a:prstGeom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274108</xdr:colOff>
      <xdr:row>27</xdr:row>
      <xdr:rowOff>9269</xdr:rowOff>
    </xdr:from>
    <xdr:to>
      <xdr:col>14</xdr:col>
      <xdr:colOff>274109</xdr:colOff>
      <xdr:row>40</xdr:row>
      <xdr:rowOff>112507</xdr:rowOff>
    </xdr:to>
    <xdr:sp macro="" textlink="">
      <xdr:nvSpPr>
        <xdr:cNvPr id="63" name="Line 13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588808" y="1599944"/>
          <a:ext cx="1" cy="2265413"/>
        </a:xfrm>
        <a:prstGeom prst="line">
          <a:avLst/>
        </a:prstGeom>
        <a:noFill/>
        <a:ln w="6350">
          <a:solidFill>
            <a:schemeClr val="tx1"/>
          </a:solidFill>
          <a:prstDash val="dash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100013</xdr:colOff>
      <xdr:row>34</xdr:row>
      <xdr:rowOff>28575</xdr:rowOff>
    </xdr:from>
    <xdr:to>
      <xdr:col>19</xdr:col>
      <xdr:colOff>105669</xdr:colOff>
      <xdr:row>41</xdr:row>
      <xdr:rowOff>44621</xdr:rowOff>
    </xdr:to>
    <xdr:sp macro="" textlink="">
      <xdr:nvSpPr>
        <xdr:cNvPr id="64" name="Line 1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5348288" y="5629275"/>
          <a:ext cx="5656" cy="1216196"/>
        </a:xfrm>
        <a:prstGeom prst="line">
          <a:avLst/>
        </a:prstGeom>
        <a:noFill/>
        <a:ln w="6350">
          <a:solidFill>
            <a:schemeClr val="tx1"/>
          </a:solidFill>
          <a:prstDash val="dash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160192</xdr:colOff>
      <xdr:row>34</xdr:row>
      <xdr:rowOff>56283</xdr:rowOff>
    </xdr:from>
    <xdr:to>
      <xdr:col>8</xdr:col>
      <xdr:colOff>163284</xdr:colOff>
      <xdr:row>41</xdr:row>
      <xdr:rowOff>54429</xdr:rowOff>
    </xdr:to>
    <xdr:sp macro="" textlink="">
      <xdr:nvSpPr>
        <xdr:cNvPr id="65" name="Line 13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1817542" y="2866158"/>
          <a:ext cx="3092" cy="1093521"/>
        </a:xfrm>
        <a:prstGeom prst="line">
          <a:avLst/>
        </a:prstGeom>
        <a:noFill/>
        <a:ln w="6350">
          <a:solidFill>
            <a:schemeClr val="tx1"/>
          </a:solidFill>
          <a:prstDash val="dash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</xdr:colOff>
      <xdr:row>34</xdr:row>
      <xdr:rowOff>82261</xdr:rowOff>
    </xdr:from>
    <xdr:to>
      <xdr:col>20</xdr:col>
      <xdr:colOff>259774</xdr:colOff>
      <xdr:row>34</xdr:row>
      <xdr:rowOff>88782</xdr:rowOff>
    </xdr:to>
    <xdr:sp macro="" textlink="">
      <xdr:nvSpPr>
        <xdr:cNvPr id="66" name="Line 13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V="1">
          <a:off x="4695826" y="2892136"/>
          <a:ext cx="535998" cy="6521"/>
        </a:xfrm>
        <a:prstGeom prst="line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203488</xdr:colOff>
      <xdr:row>35</xdr:row>
      <xdr:rowOff>82259</xdr:rowOff>
    </xdr:from>
    <xdr:to>
      <xdr:col>8</xdr:col>
      <xdr:colOff>213091</xdr:colOff>
      <xdr:row>35</xdr:row>
      <xdr:rowOff>90920</xdr:rowOff>
    </xdr:to>
    <xdr:sp macro="" textlink="">
      <xdr:nvSpPr>
        <xdr:cNvPr id="67" name="Line 13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V="1">
          <a:off x="1308388" y="3044534"/>
          <a:ext cx="562053" cy="8661"/>
        </a:xfrm>
        <a:prstGeom prst="line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257696</xdr:colOff>
      <xdr:row>38</xdr:row>
      <xdr:rowOff>178537</xdr:rowOff>
    </xdr:from>
    <xdr:to>
      <xdr:col>24</xdr:col>
      <xdr:colOff>116684</xdr:colOff>
      <xdr:row>39</xdr:row>
      <xdr:rowOff>45662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33921" y="3598012"/>
          <a:ext cx="5659713" cy="48100"/>
        </a:xfrm>
        <a:prstGeom prst="rect">
          <a:avLst/>
        </a:prstGeom>
        <a:solidFill>
          <a:schemeClr val="bg1">
            <a:lumMod val="65000"/>
          </a:schemeClr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35</xdr:row>
      <xdr:rowOff>85726</xdr:rowOff>
    </xdr:from>
    <xdr:to>
      <xdr:col>14</xdr:col>
      <xdr:colOff>142875</xdr:colOff>
      <xdr:row>38</xdr:row>
      <xdr:rowOff>125016</xdr:rowOff>
    </xdr:to>
    <xdr:sp macro="" textlink="">
      <xdr:nvSpPr>
        <xdr:cNvPr id="69" name="Line 13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1866900" y="3048001"/>
          <a:ext cx="1590675" cy="496490"/>
        </a:xfrm>
        <a:prstGeom prst="line">
          <a:avLst/>
        </a:prstGeom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15</xdr:col>
      <xdr:colOff>31750</xdr:colOff>
      <xdr:row>34</xdr:row>
      <xdr:rowOff>108236</xdr:rowOff>
    </xdr:from>
    <xdr:to>
      <xdr:col>19</xdr:col>
      <xdr:colOff>95250</xdr:colOff>
      <xdr:row>38</xdr:row>
      <xdr:rowOff>165099</xdr:rowOff>
    </xdr:to>
    <xdr:sp macro="" textlink="">
      <xdr:nvSpPr>
        <xdr:cNvPr id="70" name="Line 13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V="1">
          <a:off x="3622675" y="2918111"/>
          <a:ext cx="1168400" cy="666463"/>
        </a:xfrm>
        <a:prstGeom prst="line">
          <a:avLst/>
        </a:prstGeom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15</xdr:col>
      <xdr:colOff>8986</xdr:colOff>
      <xdr:row>35</xdr:row>
      <xdr:rowOff>8985</xdr:rowOff>
    </xdr:from>
    <xdr:to>
      <xdr:col>15</xdr:col>
      <xdr:colOff>260590</xdr:colOff>
      <xdr:row>35</xdr:row>
      <xdr:rowOff>152757</xdr:rowOff>
    </xdr:to>
    <xdr:sp macro="" textlink="">
      <xdr:nvSpPr>
        <xdr:cNvPr id="71" name="Line 13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3599911" y="2971260"/>
          <a:ext cx="251604" cy="14377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sp>
    <xdr:clientData/>
  </xdr:twoCellAnchor>
  <xdr:twoCellAnchor>
    <xdr:from>
      <xdr:col>19</xdr:col>
      <xdr:colOff>47625</xdr:colOff>
      <xdr:row>35</xdr:row>
      <xdr:rowOff>104775</xdr:rowOff>
    </xdr:from>
    <xdr:to>
      <xdr:col>21</xdr:col>
      <xdr:colOff>0</xdr:colOff>
      <xdr:row>37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95900" y="5876925"/>
          <a:ext cx="504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17</xdr:col>
      <xdr:colOff>9525</xdr:colOff>
      <xdr:row>37</xdr:row>
      <xdr:rowOff>47625</xdr:rowOff>
    </xdr:from>
    <xdr:to>
      <xdr:col>18</xdr:col>
      <xdr:colOff>238125</xdr:colOff>
      <xdr:row>39</xdr:row>
      <xdr:rowOff>85725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05350" y="6162675"/>
          <a:ext cx="504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3</xdr:col>
      <xdr:colOff>9525</xdr:colOff>
      <xdr:row>0</xdr:row>
      <xdr:rowOff>142875</xdr:rowOff>
    </xdr:from>
    <xdr:to>
      <xdr:col>19</xdr:col>
      <xdr:colOff>238125</xdr:colOff>
      <xdr:row>3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8200" y="142875"/>
          <a:ext cx="4648200" cy="4476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騒音予測計算に必要な情報</a:t>
          </a:r>
        </a:p>
      </xdr:txBody>
    </xdr:sp>
    <xdr:clientData/>
  </xdr:twoCellAnchor>
  <xdr:oneCellAnchor>
    <xdr:from>
      <xdr:col>22</xdr:col>
      <xdr:colOff>222540</xdr:colOff>
      <xdr:row>17</xdr:row>
      <xdr:rowOff>84858</xdr:rowOff>
    </xdr:from>
    <xdr:ext cx="200025" cy="0"/>
    <xdr:sp macro="" textlink="">
      <xdr:nvSpPr>
        <xdr:cNvPr id="75" name="Text Box 1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299490" y="2742333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83994</xdr:colOff>
      <xdr:row>16</xdr:row>
      <xdr:rowOff>154131</xdr:rowOff>
    </xdr:from>
    <xdr:ext cx="200025" cy="0"/>
    <xdr:sp macro="" textlink="">
      <xdr:nvSpPr>
        <xdr:cNvPr id="76" name="Text Box 16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884719" y="2640156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22</xdr:col>
      <xdr:colOff>28575</xdr:colOff>
      <xdr:row>23</xdr:row>
      <xdr:rowOff>28575</xdr:rowOff>
    </xdr:from>
    <xdr:to>
      <xdr:col>38</xdr:col>
      <xdr:colOff>85725</xdr:colOff>
      <xdr:row>26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05525" y="4076700"/>
          <a:ext cx="4629150" cy="619125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赤囲み内の情報提供をお願いします</a:t>
          </a:r>
        </a:p>
      </xdr:txBody>
    </xdr:sp>
    <xdr:clientData/>
  </xdr:twoCellAnchor>
  <xdr:oneCellAnchor>
    <xdr:from>
      <xdr:col>22</xdr:col>
      <xdr:colOff>222540</xdr:colOff>
      <xdr:row>17</xdr:row>
      <xdr:rowOff>84858</xdr:rowOff>
    </xdr:from>
    <xdr:ext cx="200025" cy="0"/>
    <xdr:sp macro="" textlink="">
      <xdr:nvSpPr>
        <xdr:cNvPr id="72" name="Text Box 16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299490" y="3085233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83994</xdr:colOff>
      <xdr:row>16</xdr:row>
      <xdr:rowOff>154131</xdr:rowOff>
    </xdr:from>
    <xdr:ext cx="200025" cy="0"/>
    <xdr:sp macro="" textlink="">
      <xdr:nvSpPr>
        <xdr:cNvPr id="73" name="Text Box 16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884719" y="2983056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186887</xdr:colOff>
      <xdr:row>8</xdr:row>
      <xdr:rowOff>11824</xdr:rowOff>
    </xdr:from>
    <xdr:to>
      <xdr:col>9</xdr:col>
      <xdr:colOff>272284</xdr:colOff>
      <xdr:row>9</xdr:row>
      <xdr:rowOff>167180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94059" y="1417583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183274</xdr:colOff>
      <xdr:row>10</xdr:row>
      <xdr:rowOff>15437</xdr:rowOff>
    </xdr:from>
    <xdr:to>
      <xdr:col>9</xdr:col>
      <xdr:colOff>268671</xdr:colOff>
      <xdr:row>11</xdr:row>
      <xdr:rowOff>170793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390446" y="1775920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11</xdr:col>
      <xdr:colOff>188200</xdr:colOff>
      <xdr:row>8</xdr:row>
      <xdr:rowOff>0</xdr:rowOff>
    </xdr:from>
    <xdr:to>
      <xdr:col>12</xdr:col>
      <xdr:colOff>273597</xdr:colOff>
      <xdr:row>9</xdr:row>
      <xdr:rowOff>155356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223062" y="1405759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11</xdr:col>
      <xdr:colOff>184587</xdr:colOff>
      <xdr:row>10</xdr:row>
      <xdr:rowOff>3613</xdr:rowOff>
    </xdr:from>
    <xdr:to>
      <xdr:col>12</xdr:col>
      <xdr:colOff>269984</xdr:colOff>
      <xdr:row>11</xdr:row>
      <xdr:rowOff>158969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219449" y="1764096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8</xdr:col>
      <xdr:colOff>194770</xdr:colOff>
      <xdr:row>18</xdr:row>
      <xdr:rowOff>0</xdr:rowOff>
    </xdr:from>
    <xdr:to>
      <xdr:col>10</xdr:col>
      <xdr:colOff>4270</xdr:colOff>
      <xdr:row>19</xdr:row>
      <xdr:rowOff>155356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401942" y="3205655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8</xdr:col>
      <xdr:colOff>191157</xdr:colOff>
      <xdr:row>20</xdr:row>
      <xdr:rowOff>16751</xdr:rowOff>
    </xdr:from>
    <xdr:to>
      <xdr:col>10</xdr:col>
      <xdr:colOff>657</xdr:colOff>
      <xdr:row>21</xdr:row>
      <xdr:rowOff>172107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398329" y="3563992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8</xdr:col>
      <xdr:colOff>192470</xdr:colOff>
      <xdr:row>22</xdr:row>
      <xdr:rowOff>11496</xdr:rowOff>
    </xdr:from>
    <xdr:to>
      <xdr:col>10</xdr:col>
      <xdr:colOff>1970</xdr:colOff>
      <xdr:row>23</xdr:row>
      <xdr:rowOff>166852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399642" y="3913462"/>
          <a:ext cx="361294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5:AZ232"/>
  <sheetViews>
    <sheetView tabSelected="1" view="pageBreakPreview" zoomScale="115" zoomScaleNormal="85" zoomScaleSheetLayoutView="115" workbookViewId="0">
      <selection activeCell="BD8" sqref="BD8"/>
    </sheetView>
  </sheetViews>
  <sheetFormatPr defaultRowHeight="13.5" x14ac:dyDescent="0.15"/>
  <cols>
    <col min="1" max="24" width="3.625" customWidth="1"/>
    <col min="25" max="26" width="4.625" customWidth="1"/>
    <col min="27" max="42" width="3.625" customWidth="1"/>
    <col min="43" max="52" width="9" hidden="1" customWidth="1"/>
  </cols>
  <sheetData>
    <row r="5" spans="4:52" s="19" customFormat="1" ht="14.25" x14ac:dyDescent="0.15">
      <c r="D5" s="19" t="s">
        <v>38</v>
      </c>
      <c r="H5" s="22"/>
      <c r="I5" s="22"/>
      <c r="J5" s="22"/>
      <c r="K5" s="22"/>
      <c r="L5" s="22"/>
      <c r="R5" s="21" t="s">
        <v>39</v>
      </c>
    </row>
    <row r="6" spans="4:52" ht="14.25" thickBot="1" x14ac:dyDescent="0.2">
      <c r="H6" s="18"/>
      <c r="I6" s="18"/>
      <c r="J6" s="18"/>
      <c r="K6" s="18"/>
      <c r="L6" s="18"/>
      <c r="AA6" s="1"/>
      <c r="AB6" s="1"/>
      <c r="AC6" s="1"/>
      <c r="AD6" s="1"/>
      <c r="AE6" s="1"/>
      <c r="AF6" s="1"/>
      <c r="AG6" s="1"/>
      <c r="AH6" s="1"/>
      <c r="AI6" s="1"/>
      <c r="AL6" s="28" t="s">
        <v>36</v>
      </c>
      <c r="AQ6" s="4"/>
      <c r="AR6" s="4"/>
      <c r="AS6" s="1"/>
      <c r="AT6" s="1"/>
      <c r="AU6" s="3"/>
      <c r="AV6" s="1"/>
      <c r="AW6" s="1"/>
      <c r="AX6" s="1"/>
      <c r="AY6" s="1"/>
      <c r="AZ6" s="1"/>
    </row>
    <row r="7" spans="4:52" x14ac:dyDescent="0.15">
      <c r="D7" s="132" t="s">
        <v>26</v>
      </c>
      <c r="E7" s="88"/>
      <c r="F7" s="88"/>
      <c r="G7" s="88"/>
      <c r="H7" s="88"/>
      <c r="I7" s="133"/>
      <c r="J7" s="87" t="s">
        <v>30</v>
      </c>
      <c r="K7" s="88"/>
      <c r="L7" s="88"/>
      <c r="M7" s="88" t="s">
        <v>31</v>
      </c>
      <c r="N7" s="88"/>
      <c r="O7" s="91"/>
      <c r="R7" s="118" t="s">
        <v>0</v>
      </c>
      <c r="S7" s="119"/>
      <c r="T7" s="119"/>
      <c r="U7" s="119"/>
      <c r="V7" s="119"/>
      <c r="W7" s="119"/>
      <c r="X7" s="120"/>
      <c r="Y7" s="60" t="s">
        <v>2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1"/>
      <c r="AQ7" s="1"/>
      <c r="AR7" s="1"/>
      <c r="AS7" s="34"/>
      <c r="AT7" s="34"/>
      <c r="AU7" s="34"/>
      <c r="AV7" s="34"/>
      <c r="AW7" s="34"/>
      <c r="AX7" s="34"/>
      <c r="AY7" s="1"/>
      <c r="AZ7" s="36"/>
    </row>
    <row r="8" spans="4:52" ht="14.25" thickBot="1" x14ac:dyDescent="0.2">
      <c r="D8" s="134"/>
      <c r="E8" s="90"/>
      <c r="F8" s="90"/>
      <c r="G8" s="90"/>
      <c r="H8" s="90"/>
      <c r="I8" s="135"/>
      <c r="J8" s="89"/>
      <c r="K8" s="90"/>
      <c r="L8" s="90"/>
      <c r="M8" s="90"/>
      <c r="N8" s="90"/>
      <c r="O8" s="92"/>
      <c r="R8" s="121"/>
      <c r="S8" s="122"/>
      <c r="T8" s="122"/>
      <c r="U8" s="122"/>
      <c r="V8" s="122"/>
      <c r="W8" s="122"/>
      <c r="X8" s="123"/>
      <c r="Y8" s="124" t="s">
        <v>21</v>
      </c>
      <c r="Z8" s="125"/>
      <c r="AA8" s="64">
        <v>125</v>
      </c>
      <c r="AB8" s="63"/>
      <c r="AC8" s="64">
        <v>250</v>
      </c>
      <c r="AD8" s="63"/>
      <c r="AE8" s="64">
        <v>500</v>
      </c>
      <c r="AF8" s="63"/>
      <c r="AG8" s="64">
        <v>1000</v>
      </c>
      <c r="AH8" s="63"/>
      <c r="AI8" s="64">
        <v>2000</v>
      </c>
      <c r="AJ8" s="63"/>
      <c r="AK8" s="64">
        <v>4000</v>
      </c>
      <c r="AL8" s="65"/>
      <c r="AQ8" s="1"/>
      <c r="AR8" s="1"/>
      <c r="AS8" s="34"/>
      <c r="AT8" s="34"/>
      <c r="AU8" s="34"/>
      <c r="AV8" s="34"/>
      <c r="AW8" s="34"/>
      <c r="AX8" s="34"/>
      <c r="AY8" s="1"/>
      <c r="AZ8" s="36"/>
    </row>
    <row r="9" spans="4:52" ht="13.5" customHeight="1" x14ac:dyDescent="0.15">
      <c r="D9" s="136" t="s">
        <v>29</v>
      </c>
      <c r="E9" s="137"/>
      <c r="F9" s="137"/>
      <c r="G9" s="137"/>
      <c r="H9" s="137"/>
      <c r="I9" s="138"/>
      <c r="J9" s="142"/>
      <c r="K9" s="143"/>
      <c r="L9" s="143"/>
      <c r="M9" s="126"/>
      <c r="N9" s="126"/>
      <c r="O9" s="127"/>
      <c r="R9" s="154"/>
      <c r="S9" s="155"/>
      <c r="T9" s="155"/>
      <c r="U9" s="155"/>
      <c r="V9" s="155"/>
      <c r="W9" s="155"/>
      <c r="X9" s="156"/>
      <c r="Y9" s="180"/>
      <c r="Z9" s="181"/>
      <c r="AA9" s="93"/>
      <c r="AB9" s="94"/>
      <c r="AC9" s="93"/>
      <c r="AD9" s="94"/>
      <c r="AE9" s="93"/>
      <c r="AF9" s="94"/>
      <c r="AG9" s="93"/>
      <c r="AH9" s="94"/>
      <c r="AI9" s="93"/>
      <c r="AJ9" s="94"/>
      <c r="AK9" s="93"/>
      <c r="AL9" s="97"/>
      <c r="AQ9" s="1"/>
      <c r="AR9" s="1"/>
      <c r="AS9" s="34"/>
      <c r="AT9" s="34"/>
      <c r="AU9" s="34"/>
      <c r="AV9" s="34"/>
      <c r="AW9" s="34"/>
      <c r="AX9" s="34"/>
      <c r="AY9" s="1"/>
      <c r="AZ9" s="36"/>
    </row>
    <row r="10" spans="4:52" ht="14.25" customHeight="1" thickBot="1" x14ac:dyDescent="0.2">
      <c r="D10" s="139"/>
      <c r="E10" s="140"/>
      <c r="F10" s="140"/>
      <c r="G10" s="140"/>
      <c r="H10" s="140"/>
      <c r="I10" s="141"/>
      <c r="J10" s="144"/>
      <c r="K10" s="145"/>
      <c r="L10" s="145"/>
      <c r="M10" s="128"/>
      <c r="N10" s="128"/>
      <c r="O10" s="129"/>
      <c r="R10" s="157"/>
      <c r="S10" s="158"/>
      <c r="T10" s="158"/>
      <c r="U10" s="158"/>
      <c r="V10" s="158"/>
      <c r="W10" s="158"/>
      <c r="X10" s="159"/>
      <c r="Y10" s="182"/>
      <c r="Z10" s="183"/>
      <c r="AA10" s="95"/>
      <c r="AB10" s="96"/>
      <c r="AC10" s="95"/>
      <c r="AD10" s="96"/>
      <c r="AE10" s="95"/>
      <c r="AF10" s="96"/>
      <c r="AG10" s="95"/>
      <c r="AH10" s="96"/>
      <c r="AI10" s="95"/>
      <c r="AJ10" s="96"/>
      <c r="AK10" s="95"/>
      <c r="AL10" s="98"/>
      <c r="AQ10" s="1"/>
      <c r="AR10" s="1"/>
      <c r="AS10" s="34"/>
      <c r="AT10" s="34"/>
      <c r="AU10" s="34"/>
      <c r="AV10" s="34"/>
      <c r="AW10" s="34"/>
      <c r="AX10" s="34"/>
      <c r="AY10" s="1"/>
      <c r="AZ10" s="36"/>
    </row>
    <row r="11" spans="4:52" ht="13.5" customHeight="1" x14ac:dyDescent="0.15">
      <c r="D11" s="139" t="s">
        <v>28</v>
      </c>
      <c r="E11" s="140"/>
      <c r="F11" s="140"/>
      <c r="G11" s="140"/>
      <c r="H11" s="140"/>
      <c r="I11" s="141"/>
      <c r="J11" s="144"/>
      <c r="K11" s="145"/>
      <c r="L11" s="145"/>
      <c r="M11" s="128"/>
      <c r="N11" s="128"/>
      <c r="O11" s="129"/>
      <c r="R11" t="s">
        <v>80</v>
      </c>
      <c r="AQ11" s="1"/>
      <c r="AR11" s="1"/>
      <c r="AS11" s="34"/>
      <c r="AT11" s="34"/>
      <c r="AU11" s="34"/>
      <c r="AV11" s="34"/>
      <c r="AW11" s="34"/>
      <c r="AX11" s="34"/>
      <c r="AY11" s="1"/>
      <c r="AZ11" s="36"/>
    </row>
    <row r="12" spans="4:52" ht="14.25" customHeight="1" thickBot="1" x14ac:dyDescent="0.2">
      <c r="D12" s="193"/>
      <c r="E12" s="194"/>
      <c r="F12" s="194"/>
      <c r="G12" s="194"/>
      <c r="H12" s="194"/>
      <c r="I12" s="195"/>
      <c r="J12" s="146"/>
      <c r="K12" s="147"/>
      <c r="L12" s="147"/>
      <c r="M12" s="130"/>
      <c r="N12" s="130"/>
      <c r="O12" s="131"/>
      <c r="R12" t="s">
        <v>81</v>
      </c>
      <c r="AN12" s="1"/>
      <c r="AO12" s="3"/>
      <c r="AP12" s="1"/>
      <c r="AQ12" s="1"/>
      <c r="AR12" s="1"/>
      <c r="AS12" s="34"/>
      <c r="AT12" s="34"/>
      <c r="AU12" s="34"/>
      <c r="AV12" s="34"/>
      <c r="AW12" s="34"/>
      <c r="AX12" s="34"/>
      <c r="AY12" s="1"/>
      <c r="AZ12" s="36"/>
    </row>
    <row r="13" spans="4:52" ht="14.25" x14ac:dyDescent="0.15">
      <c r="AB13" s="15"/>
      <c r="AC13" s="15"/>
      <c r="AD13" s="15"/>
      <c r="AE13" s="15"/>
      <c r="AF13" s="14"/>
      <c r="AG13" s="14"/>
      <c r="AH13" s="16"/>
      <c r="AI13" s="16"/>
      <c r="AJ13" s="16"/>
      <c r="AK13" s="16"/>
      <c r="AL13" s="16"/>
      <c r="AM13" s="16"/>
      <c r="AN13" s="17" t="s">
        <v>37</v>
      </c>
      <c r="AO13" s="13"/>
      <c r="AP13" s="17"/>
      <c r="AQ13" s="1"/>
      <c r="AR13" s="1"/>
      <c r="AS13" s="34"/>
      <c r="AT13" s="34"/>
      <c r="AU13" s="34"/>
      <c r="AV13" s="34"/>
      <c r="AW13" s="34"/>
      <c r="AX13" s="34"/>
      <c r="AY13" s="1"/>
      <c r="AZ13" s="36"/>
    </row>
    <row r="14" spans="4:52" ht="14.25" x14ac:dyDescent="0.15">
      <c r="AB14" s="15"/>
      <c r="AC14" s="15"/>
      <c r="AD14" s="15"/>
      <c r="AE14" s="15"/>
      <c r="AF14" s="14"/>
      <c r="AG14" s="14"/>
      <c r="AH14" s="16"/>
      <c r="AI14" s="16"/>
      <c r="AJ14" s="16"/>
      <c r="AK14" s="16"/>
      <c r="AL14" s="16"/>
      <c r="AM14" s="16"/>
      <c r="AN14" s="17"/>
      <c r="AO14" s="13"/>
      <c r="AP14" s="17"/>
      <c r="AQ14" s="1"/>
      <c r="AR14" s="1"/>
      <c r="AS14" s="34"/>
      <c r="AT14" s="34"/>
      <c r="AU14" s="34"/>
      <c r="AV14" s="34"/>
      <c r="AW14" s="34"/>
      <c r="AX14" s="34"/>
      <c r="AY14" s="1"/>
      <c r="AZ14" s="36"/>
    </row>
    <row r="15" spans="4:52" s="19" customFormat="1" ht="14.25" x14ac:dyDescent="0.15">
      <c r="D15" s="19" t="s">
        <v>35</v>
      </c>
      <c r="R15" s="19" t="s">
        <v>85</v>
      </c>
      <c r="T15" s="20"/>
      <c r="U15" s="20"/>
      <c r="V15" s="20"/>
      <c r="W15" s="20"/>
      <c r="X15" s="20"/>
      <c r="Y15" s="20"/>
      <c r="Z15" s="20"/>
      <c r="AA15"/>
      <c r="AB15"/>
      <c r="AC15"/>
      <c r="AD15"/>
      <c r="AE15"/>
      <c r="AF15"/>
      <c r="AG15"/>
      <c r="AH15"/>
      <c r="AI15"/>
      <c r="AJ15"/>
      <c r="AK15"/>
      <c r="AL15"/>
      <c r="AO15" s="20"/>
      <c r="AQ15" s="1"/>
      <c r="AR15" s="1"/>
      <c r="AS15" s="34"/>
      <c r="AT15" s="34"/>
      <c r="AU15" s="34"/>
      <c r="AV15" s="34"/>
      <c r="AW15" s="34"/>
      <c r="AX15" s="34"/>
      <c r="AY15" s="1"/>
      <c r="AZ15" s="36"/>
    </row>
    <row r="16" spans="4:52" ht="14.25" thickBot="1" x14ac:dyDescent="0.2">
      <c r="I16" s="12"/>
      <c r="R16" s="39"/>
      <c r="S16" s="39"/>
      <c r="T16" s="39"/>
      <c r="U16" s="39"/>
      <c r="V16" s="27"/>
      <c r="W16" s="25"/>
      <c r="X16" s="25"/>
      <c r="Y16" s="25"/>
      <c r="Z16" s="25"/>
      <c r="AO16" s="13"/>
      <c r="AP16" s="13"/>
      <c r="AQ16" s="1"/>
      <c r="AR16" s="1"/>
      <c r="AS16" s="34"/>
      <c r="AT16" s="34"/>
      <c r="AU16" s="34"/>
      <c r="AV16" s="34"/>
      <c r="AW16" s="34"/>
      <c r="AX16" s="34"/>
      <c r="AY16" s="1"/>
      <c r="AZ16" s="36"/>
    </row>
    <row r="17" spans="3:52" x14ac:dyDescent="0.15">
      <c r="D17" s="132" t="s">
        <v>32</v>
      </c>
      <c r="E17" s="88"/>
      <c r="F17" s="88"/>
      <c r="G17" s="88"/>
      <c r="H17" s="88"/>
      <c r="I17" s="133"/>
      <c r="J17" s="87" t="s">
        <v>28</v>
      </c>
      <c r="K17" s="88"/>
      <c r="L17" s="91"/>
      <c r="R17" s="148" t="s">
        <v>14</v>
      </c>
      <c r="S17" s="149"/>
      <c r="T17" s="150"/>
      <c r="U17" s="172" t="s">
        <v>13</v>
      </c>
      <c r="V17" s="119"/>
      <c r="W17" s="119"/>
      <c r="X17" s="119"/>
      <c r="Y17" s="119"/>
      <c r="Z17" s="120"/>
      <c r="AA17" s="60" t="s">
        <v>27</v>
      </c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O17" s="12"/>
      <c r="AP17" s="12"/>
      <c r="AQ17" s="1"/>
      <c r="AR17" s="1"/>
      <c r="AS17" s="34"/>
      <c r="AT17" s="34"/>
      <c r="AU17" s="34"/>
      <c r="AV17" s="34"/>
      <c r="AW17" s="34"/>
      <c r="AX17" s="34"/>
      <c r="AY17" s="1"/>
      <c r="AZ17" s="36"/>
    </row>
    <row r="18" spans="3:52" ht="14.25" thickBot="1" x14ac:dyDescent="0.2">
      <c r="D18" s="134"/>
      <c r="E18" s="90"/>
      <c r="F18" s="90"/>
      <c r="G18" s="90"/>
      <c r="H18" s="90"/>
      <c r="I18" s="135"/>
      <c r="J18" s="89"/>
      <c r="K18" s="90"/>
      <c r="L18" s="92"/>
      <c r="R18" s="151"/>
      <c r="S18" s="152"/>
      <c r="T18" s="153"/>
      <c r="U18" s="173"/>
      <c r="V18" s="122"/>
      <c r="W18" s="122"/>
      <c r="X18" s="122"/>
      <c r="Y18" s="122"/>
      <c r="Z18" s="123"/>
      <c r="AA18" s="62" t="s">
        <v>15</v>
      </c>
      <c r="AB18" s="63"/>
      <c r="AC18" s="64" t="s">
        <v>19</v>
      </c>
      <c r="AD18" s="63"/>
      <c r="AE18" s="64" t="s">
        <v>16</v>
      </c>
      <c r="AF18" s="63"/>
      <c r="AG18" s="64" t="s">
        <v>20</v>
      </c>
      <c r="AH18" s="63"/>
      <c r="AI18" s="64" t="s">
        <v>17</v>
      </c>
      <c r="AJ18" s="63"/>
      <c r="AK18" s="64" t="s">
        <v>18</v>
      </c>
      <c r="AL18" s="65"/>
      <c r="AO18" s="12"/>
      <c r="AP18" s="12"/>
      <c r="AQ18" s="1"/>
      <c r="AR18" s="1"/>
      <c r="AS18" s="34"/>
      <c r="AT18" s="34"/>
      <c r="AU18" s="34"/>
      <c r="AV18" s="34"/>
      <c r="AW18" s="34"/>
      <c r="AX18" s="34"/>
      <c r="AY18" s="1"/>
      <c r="AZ18" s="36"/>
    </row>
    <row r="19" spans="3:52" ht="13.5" customHeight="1" x14ac:dyDescent="0.15">
      <c r="D19" s="136" t="s">
        <v>5</v>
      </c>
      <c r="E19" s="137"/>
      <c r="F19" s="137"/>
      <c r="G19" s="137"/>
      <c r="H19" s="137"/>
      <c r="I19" s="138"/>
      <c r="J19" s="160"/>
      <c r="K19" s="161"/>
      <c r="L19" s="162"/>
      <c r="R19" s="166" t="s">
        <v>5</v>
      </c>
      <c r="S19" s="167"/>
      <c r="T19" s="168"/>
      <c r="U19" s="174" t="s">
        <v>82</v>
      </c>
      <c r="V19" s="175"/>
      <c r="W19" s="175"/>
      <c r="X19" s="175"/>
      <c r="Y19" s="175"/>
      <c r="Z19" s="176"/>
      <c r="AA19" s="66" t="str">
        <f>VLOOKUP($U19,$AQ$24:$AZ$33,3,FALSE)</f>
        <v>-</v>
      </c>
      <c r="AB19" s="67"/>
      <c r="AC19" s="70" t="str">
        <f>VLOOKUP($U19,$AQ$24:$AZ$33,4,FALSE)</f>
        <v>-</v>
      </c>
      <c r="AD19" s="67"/>
      <c r="AE19" s="70" t="str">
        <f>VLOOKUP($U19,$AQ$24:$AZ$33,5,FALSE)</f>
        <v>-</v>
      </c>
      <c r="AF19" s="67"/>
      <c r="AG19" s="70" t="str">
        <f>VLOOKUP($U19,$AQ$24:$AZ$33,6,FALSE)</f>
        <v>-</v>
      </c>
      <c r="AH19" s="67"/>
      <c r="AI19" s="70" t="str">
        <f>VLOOKUP($U19,$AQ$24:$AZ$33,7,FALSE)</f>
        <v>-</v>
      </c>
      <c r="AJ19" s="67"/>
      <c r="AK19" s="70" t="str">
        <f>VLOOKUP($U19,$AQ$24:$AZ$33,8,FALSE)</f>
        <v>-</v>
      </c>
      <c r="AL19" s="73"/>
      <c r="AO19" s="12"/>
      <c r="AP19" s="12"/>
      <c r="AQ19" s="1"/>
      <c r="AR19" s="1"/>
      <c r="AS19" s="34"/>
      <c r="AT19" s="34"/>
      <c r="AU19" s="34"/>
      <c r="AV19" s="34"/>
      <c r="AW19" s="34"/>
      <c r="AX19" s="34"/>
      <c r="AY19" s="1"/>
      <c r="AZ19" s="36"/>
    </row>
    <row r="20" spans="3:52" ht="13.5" customHeight="1" x14ac:dyDescent="0.15">
      <c r="D20" s="139"/>
      <c r="E20" s="140"/>
      <c r="F20" s="140"/>
      <c r="G20" s="140"/>
      <c r="H20" s="140"/>
      <c r="I20" s="141"/>
      <c r="J20" s="163"/>
      <c r="K20" s="164"/>
      <c r="L20" s="165"/>
      <c r="R20" s="169"/>
      <c r="S20" s="170"/>
      <c r="T20" s="171"/>
      <c r="U20" s="177"/>
      <c r="V20" s="178"/>
      <c r="W20" s="178"/>
      <c r="X20" s="178"/>
      <c r="Y20" s="178"/>
      <c r="Z20" s="179"/>
      <c r="AA20" s="68"/>
      <c r="AB20" s="69"/>
      <c r="AC20" s="71"/>
      <c r="AD20" s="72"/>
      <c r="AE20" s="71"/>
      <c r="AF20" s="72"/>
      <c r="AG20" s="71"/>
      <c r="AH20" s="72"/>
      <c r="AI20" s="71"/>
      <c r="AJ20" s="72"/>
      <c r="AK20" s="71"/>
      <c r="AL20" s="74"/>
      <c r="AO20" s="12"/>
      <c r="AP20" s="12"/>
      <c r="AQ20" s="1"/>
      <c r="AR20" s="1"/>
      <c r="AS20" s="34"/>
      <c r="AT20" s="34"/>
      <c r="AU20" s="34"/>
      <c r="AV20" s="34"/>
      <c r="AW20" s="34"/>
      <c r="AX20" s="34"/>
      <c r="AY20" s="1"/>
      <c r="AZ20" s="36"/>
    </row>
    <row r="21" spans="3:52" ht="13.5" customHeight="1" x14ac:dyDescent="0.15">
      <c r="D21" s="139" t="s">
        <v>33</v>
      </c>
      <c r="E21" s="140"/>
      <c r="F21" s="140"/>
      <c r="G21" s="140"/>
      <c r="H21" s="140"/>
      <c r="I21" s="141"/>
      <c r="J21" s="115"/>
      <c r="K21" s="116"/>
      <c r="L21" s="117"/>
      <c r="R21" s="99" t="s">
        <v>6</v>
      </c>
      <c r="S21" s="100"/>
      <c r="T21" s="101"/>
      <c r="U21" s="105" t="s">
        <v>82</v>
      </c>
      <c r="V21" s="106"/>
      <c r="W21" s="106"/>
      <c r="X21" s="106"/>
      <c r="Y21" s="106"/>
      <c r="Z21" s="107"/>
      <c r="AA21" s="75" t="str">
        <f>VLOOKUP($U21,$AQ$36:$AZ$44,3,FALSE)</f>
        <v>-</v>
      </c>
      <c r="AB21" s="76"/>
      <c r="AC21" s="75" t="str">
        <f>VLOOKUP($U21,$AQ$36:$AZ$44,4,FALSE)</f>
        <v>-</v>
      </c>
      <c r="AD21" s="76"/>
      <c r="AE21" s="75" t="str">
        <f>VLOOKUP($U21,$AQ$36:$AZ$44,5,FALSE)</f>
        <v>-</v>
      </c>
      <c r="AF21" s="76"/>
      <c r="AG21" s="75" t="str">
        <f>VLOOKUP($U21,$AQ$36:$AZ$44,6,FALSE)</f>
        <v>-</v>
      </c>
      <c r="AH21" s="76"/>
      <c r="AI21" s="75" t="str">
        <f>VLOOKUP($U21,$AQ$36:$AZ$44,7,FALSE)</f>
        <v>-</v>
      </c>
      <c r="AJ21" s="76"/>
      <c r="AK21" s="75" t="str">
        <f>VLOOKUP($U21,$AQ$36:$AZ$44,8,FALSE)</f>
        <v>-</v>
      </c>
      <c r="AL21" s="79"/>
      <c r="AO21" s="12"/>
      <c r="AP21" s="12"/>
      <c r="AQ21" s="1"/>
      <c r="AR21" s="1"/>
      <c r="AS21" s="34"/>
      <c r="AT21" s="34"/>
      <c r="AU21" s="34"/>
      <c r="AV21" s="34"/>
      <c r="AW21" s="34"/>
      <c r="AX21" s="34"/>
      <c r="AY21" s="1"/>
      <c r="AZ21" s="36"/>
    </row>
    <row r="22" spans="3:52" ht="14.25" customHeight="1" thickBot="1" x14ac:dyDescent="0.2">
      <c r="D22" s="139"/>
      <c r="E22" s="140"/>
      <c r="F22" s="140"/>
      <c r="G22" s="140"/>
      <c r="H22" s="140"/>
      <c r="I22" s="141"/>
      <c r="J22" s="115"/>
      <c r="K22" s="116"/>
      <c r="L22" s="117"/>
      <c r="R22" s="102"/>
      <c r="S22" s="103"/>
      <c r="T22" s="104"/>
      <c r="U22" s="108"/>
      <c r="V22" s="109"/>
      <c r="W22" s="109"/>
      <c r="X22" s="109"/>
      <c r="Y22" s="109"/>
      <c r="Z22" s="110"/>
      <c r="AA22" s="77"/>
      <c r="AB22" s="78"/>
      <c r="AC22" s="77"/>
      <c r="AD22" s="78"/>
      <c r="AE22" s="77"/>
      <c r="AF22" s="78"/>
      <c r="AG22" s="77"/>
      <c r="AH22" s="78"/>
      <c r="AI22" s="77"/>
      <c r="AJ22" s="78"/>
      <c r="AK22" s="77"/>
      <c r="AL22" s="80"/>
      <c r="AO22" s="12"/>
      <c r="AP22" s="12"/>
      <c r="AQ22" s="1"/>
      <c r="AR22" s="1"/>
      <c r="AS22" s="34"/>
      <c r="AT22" s="34"/>
      <c r="AU22" s="34"/>
      <c r="AV22" s="34"/>
      <c r="AW22" s="34"/>
      <c r="AX22" s="34"/>
      <c r="AY22" s="1"/>
      <c r="AZ22" s="36"/>
    </row>
    <row r="23" spans="3:52" ht="13.5" customHeight="1" thickBot="1" x14ac:dyDescent="0.2">
      <c r="D23" s="139" t="s">
        <v>34</v>
      </c>
      <c r="E23" s="140"/>
      <c r="F23" s="140"/>
      <c r="G23" s="140"/>
      <c r="H23" s="140"/>
      <c r="I23" s="141"/>
      <c r="J23" s="81"/>
      <c r="K23" s="82"/>
      <c r="L23" s="83"/>
      <c r="S23" s="12"/>
      <c r="T23" s="12"/>
      <c r="U23" s="12"/>
      <c r="V23" s="12"/>
      <c r="W23" s="12"/>
      <c r="X23" s="12"/>
      <c r="Y23" s="12"/>
      <c r="Z23" s="12"/>
      <c r="AJ23" s="12"/>
      <c r="AK23" s="12"/>
      <c r="AL23" s="12"/>
      <c r="AM23" s="12"/>
      <c r="AN23" s="12"/>
      <c r="AO23" s="12"/>
      <c r="AP23" s="12"/>
      <c r="AQ23" t="s">
        <v>72</v>
      </c>
      <c r="AR23" s="4"/>
      <c r="AS23" s="1">
        <v>125</v>
      </c>
      <c r="AT23" s="1">
        <v>250</v>
      </c>
      <c r="AU23" s="3">
        <v>500</v>
      </c>
      <c r="AV23" s="1" t="s">
        <v>66</v>
      </c>
      <c r="AW23" s="1" t="s">
        <v>67</v>
      </c>
      <c r="AX23" s="1" t="s">
        <v>68</v>
      </c>
      <c r="AY23" s="1" t="s">
        <v>69</v>
      </c>
      <c r="AZ23" s="1" t="s">
        <v>74</v>
      </c>
    </row>
    <row r="24" spans="3:52" ht="14.25" customHeight="1" thickBot="1" x14ac:dyDescent="0.2">
      <c r="D24" s="193"/>
      <c r="E24" s="194"/>
      <c r="F24" s="194"/>
      <c r="G24" s="194"/>
      <c r="H24" s="194"/>
      <c r="I24" s="195"/>
      <c r="J24" s="84"/>
      <c r="K24" s="85"/>
      <c r="L24" s="86"/>
      <c r="S24" s="40"/>
      <c r="T24" s="41"/>
      <c r="U24" s="42"/>
      <c r="V24" s="12"/>
      <c r="W24" s="12"/>
      <c r="X24" s="12"/>
      <c r="Y24" s="12"/>
      <c r="Z24" s="12"/>
      <c r="AJ24" s="12"/>
      <c r="AK24" s="12"/>
      <c r="AL24" s="12"/>
      <c r="AM24" s="12"/>
      <c r="AN24" s="12"/>
      <c r="AO24" s="12"/>
      <c r="AP24" s="12"/>
      <c r="AQ24" t="s">
        <v>82</v>
      </c>
      <c r="AS24" t="s">
        <v>84</v>
      </c>
      <c r="AT24" t="s">
        <v>83</v>
      </c>
      <c r="AU24" t="s">
        <v>83</v>
      </c>
      <c r="AV24" t="s">
        <v>83</v>
      </c>
      <c r="AW24" t="s">
        <v>83</v>
      </c>
      <c r="AX24" t="s">
        <v>83</v>
      </c>
    </row>
    <row r="25" spans="3:52" x14ac:dyDescent="0.15">
      <c r="S25" s="43"/>
      <c r="T25" s="12"/>
      <c r="U25" s="44"/>
      <c r="V25" s="12"/>
      <c r="W25" s="12"/>
      <c r="X25" s="12"/>
      <c r="Y25" s="12"/>
      <c r="Z25" s="12"/>
      <c r="AJ25" s="12"/>
      <c r="AK25" s="12"/>
      <c r="AL25" s="12"/>
      <c r="AM25" s="12"/>
      <c r="AN25" s="12"/>
      <c r="AO25" s="12"/>
      <c r="AP25" s="12"/>
      <c r="AQ25" s="1" t="str">
        <f>"[ "&amp;C50&amp;" ]"</f>
        <v>[ 防音シート ]</v>
      </c>
      <c r="AR25" s="1"/>
      <c r="AS25" s="34">
        <f>G53</f>
        <v>8.2000000000000011</v>
      </c>
      <c r="AT25" s="34">
        <f>G56</f>
        <v>8.1397618188693652</v>
      </c>
      <c r="AU25" s="35">
        <f>G59</f>
        <v>8.317801872099448</v>
      </c>
      <c r="AV25" s="34">
        <f>G62</f>
        <v>11.563892920226504</v>
      </c>
      <c r="AW25" s="34">
        <f>G65</f>
        <v>16.368682584442464</v>
      </c>
      <c r="AX25" s="34">
        <f>G68</f>
        <v>22.617439345004662</v>
      </c>
      <c r="AY25" s="1">
        <f t="shared" ref="AY25" si="0">AVERAGE(AS25:AX25)</f>
        <v>12.53459642344041</v>
      </c>
      <c r="AZ25" s="36">
        <f>ROUND(10*LOG(10^(AS25/10)+10^(AT25/10)+10^(AU25/10)+10^(AV25/10)+10^(AW25/10)+10^(AX25/10)),1)</f>
        <v>24.2</v>
      </c>
    </row>
    <row r="26" spans="3:52" x14ac:dyDescent="0.15">
      <c r="C26" s="17"/>
      <c r="D26" s="2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3"/>
      <c r="U26" s="46"/>
      <c r="V26" s="17"/>
      <c r="W26" s="17"/>
      <c r="X26" s="17"/>
      <c r="Y26" s="17"/>
      <c r="Z26" s="17"/>
      <c r="AJ26" s="12"/>
      <c r="AK26" s="12"/>
      <c r="AL26" s="12"/>
      <c r="AM26" s="12"/>
      <c r="AN26" s="12"/>
      <c r="AO26" s="12"/>
      <c r="AP26" s="12"/>
      <c r="AQ26" s="1" t="str">
        <f>"[ "&amp;C83&amp;" ]"</f>
        <v>[ 防音パネル ]</v>
      </c>
      <c r="AR26" s="1"/>
      <c r="AS26" s="34">
        <f>G85</f>
        <v>15.935911906364472</v>
      </c>
      <c r="AT26" s="34">
        <f>G88</f>
        <v>16.638051324362344</v>
      </c>
      <c r="AU26" s="35">
        <f>G91</f>
        <v>19.144780306916218</v>
      </c>
      <c r="AV26" s="34">
        <f>G94</f>
        <v>23.205692554553352</v>
      </c>
      <c r="AW26" s="34">
        <f>G97</f>
        <v>27.088476736950348</v>
      </c>
      <c r="AX26" s="34">
        <f>G100</f>
        <v>24.01940138848564</v>
      </c>
      <c r="AY26" s="1">
        <f t="shared" ref="AY26:AY32" si="1">AVERAGE(AS26:AX26)</f>
        <v>21.005385702938728</v>
      </c>
      <c r="AZ26" s="36">
        <f t="shared" ref="AZ26:AZ32" si="2">ROUND(10*LOG(10^(AS26/10)+10^(AT26/10)+10^(AU26/10)+10^(AV26/10)+10^(AW26/10)+10^(AX26/10)),1)</f>
        <v>30.6</v>
      </c>
    </row>
    <row r="27" spans="3:52" ht="14.25" thickBot="1" x14ac:dyDescent="0.2">
      <c r="C27" s="17"/>
      <c r="D27" s="23"/>
      <c r="E27" s="17"/>
      <c r="F27" s="17"/>
      <c r="G27" s="17"/>
      <c r="H27" s="17"/>
      <c r="I27" s="17"/>
      <c r="J27" s="17"/>
      <c r="K27" s="17" t="s">
        <v>8</v>
      </c>
      <c r="L27" s="17"/>
      <c r="M27" s="1"/>
      <c r="N27" s="17"/>
      <c r="O27" s="17"/>
      <c r="P27" s="17"/>
      <c r="Q27" s="17"/>
      <c r="R27" s="17"/>
      <c r="S27" s="47"/>
      <c r="T27" s="48"/>
      <c r="U27" s="49"/>
      <c r="V27" s="17"/>
      <c r="W27" s="17"/>
      <c r="X27" s="17"/>
      <c r="Y27" s="17"/>
      <c r="Z27" s="17"/>
      <c r="AJ27" s="12"/>
      <c r="AK27" s="12"/>
      <c r="AL27" s="12"/>
      <c r="AM27" s="12"/>
      <c r="AN27" s="12"/>
      <c r="AO27" s="12"/>
      <c r="AP27" s="12"/>
      <c r="AQ27" s="1" t="str">
        <f>"[ "&amp;C110&amp;" ]"</f>
        <v>[ アドフラットパネル(t=1.2) ]</v>
      </c>
      <c r="AR27" s="1"/>
      <c r="AS27" s="34">
        <f>G112</f>
        <v>16.580832944972467</v>
      </c>
      <c r="AT27" s="34">
        <f>G115</f>
        <v>20.406828359269134</v>
      </c>
      <c r="AU27" s="34">
        <f>G118</f>
        <v>22.236597436485663</v>
      </c>
      <c r="AV27" s="34">
        <f>G121</f>
        <v>26.495023313231929</v>
      </c>
      <c r="AW27" s="34">
        <f>G124</f>
        <v>28.227035702943247</v>
      </c>
      <c r="AX27" s="34">
        <f>G127</f>
        <v>24.148562191831829</v>
      </c>
      <c r="AY27" s="1">
        <f t="shared" si="1"/>
        <v>23.015813324789047</v>
      </c>
      <c r="AZ27" s="36">
        <f t="shared" si="2"/>
        <v>32.299999999999997</v>
      </c>
    </row>
    <row r="28" spans="3:52" x14ac:dyDescent="0.15">
      <c r="C28" s="17"/>
      <c r="D28" s="23"/>
      <c r="E28" s="17"/>
      <c r="F28" s="17"/>
      <c r="G28" s="17"/>
      <c r="H28" s="17"/>
      <c r="I28" s="17"/>
      <c r="J28" s="17"/>
      <c r="K28" s="17"/>
      <c r="L28" s="17"/>
      <c r="M28" s="17"/>
      <c r="N28" s="13" t="s">
        <v>46</v>
      </c>
      <c r="O28" s="17"/>
      <c r="P28" s="1"/>
      <c r="Q28" s="17"/>
      <c r="R28" s="17"/>
      <c r="S28" s="17"/>
      <c r="T28" s="17"/>
      <c r="U28" s="17"/>
      <c r="V28" s="17"/>
      <c r="W28" s="17"/>
      <c r="X28" s="17"/>
      <c r="Y28" s="17"/>
      <c r="Z28" s="17"/>
      <c r="AJ28" s="12"/>
      <c r="AK28" s="12"/>
      <c r="AL28" s="12"/>
      <c r="AM28" s="12"/>
      <c r="AN28" s="12"/>
      <c r="AO28" s="12"/>
      <c r="AP28" s="12"/>
      <c r="AQ28" s="1" t="str">
        <f>"[ "&amp;Z102&amp;" ]"</f>
        <v>[ アドフラットパネル(t=1.0) ]</v>
      </c>
      <c r="AR28" s="1"/>
      <c r="AS28" s="34">
        <f>AD104</f>
        <v>14.580832944972467</v>
      </c>
      <c r="AT28" s="34">
        <f>AD107</f>
        <v>18.406828359269134</v>
      </c>
      <c r="AU28" s="34">
        <f>AD110</f>
        <v>20.236597436485667</v>
      </c>
      <c r="AV28" s="34">
        <f>AD113</f>
        <v>24.495023313231933</v>
      </c>
      <c r="AW28" s="34">
        <f>AD116</f>
        <v>26.227035702943251</v>
      </c>
      <c r="AX28" s="34">
        <f>AD119</f>
        <v>22.148562191831829</v>
      </c>
      <c r="AY28" s="34">
        <f t="shared" si="1"/>
        <v>21.015813324789047</v>
      </c>
      <c r="AZ28" s="36">
        <f t="shared" si="2"/>
        <v>30.3</v>
      </c>
    </row>
    <row r="29" spans="3:52" x14ac:dyDescent="0.15">
      <c r="C29" s="17"/>
      <c r="D29" s="23"/>
      <c r="E29" s="17"/>
      <c r="F29" s="17"/>
      <c r="G29" s="17"/>
      <c r="H29" s="17"/>
      <c r="I29" s="17"/>
      <c r="J29" s="17"/>
      <c r="K29" s="17" t="s">
        <v>9</v>
      </c>
      <c r="L29" s="17"/>
      <c r="M29" s="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J29" s="12"/>
      <c r="AK29" s="12"/>
      <c r="AL29" s="12"/>
      <c r="AM29" s="12"/>
      <c r="AN29" s="12"/>
      <c r="AO29" s="12"/>
      <c r="AP29" s="12"/>
      <c r="AQ29" s="1" t="str">
        <f>"[ "&amp;C146&amp;" ]"</f>
        <v>[ 防音アドフラットパネル ]</v>
      </c>
      <c r="AR29" s="1"/>
      <c r="AS29" s="34">
        <f>G148</f>
        <v>20.606191359971735</v>
      </c>
      <c r="AT29" s="34">
        <f>G151</f>
        <v>20.959558320545089</v>
      </c>
      <c r="AU29" s="34">
        <f>G154</f>
        <v>24.469119965856795</v>
      </c>
      <c r="AV29" s="34">
        <f>G157</f>
        <v>30.30569255455335</v>
      </c>
      <c r="AW29" s="34">
        <f>G160</f>
        <v>33.173280914484707</v>
      </c>
      <c r="AX29" s="34">
        <f>G163</f>
        <v>26.158905677940734</v>
      </c>
      <c r="AY29" s="34">
        <f t="shared" si="1"/>
        <v>25.945458132225401</v>
      </c>
      <c r="AZ29" s="36">
        <f t="shared" si="2"/>
        <v>36.1</v>
      </c>
    </row>
    <row r="30" spans="3:52" x14ac:dyDescent="0.15">
      <c r="C30" s="17"/>
      <c r="D30" s="2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7" t="s">
        <v>78</v>
      </c>
      <c r="W30" s="111">
        <f>J19</f>
        <v>0</v>
      </c>
      <c r="X30" s="112"/>
      <c r="Y30" s="17" t="s">
        <v>1</v>
      </c>
      <c r="Z30" s="17"/>
      <c r="AJ30" s="12"/>
      <c r="AK30" s="12"/>
      <c r="AL30" s="12"/>
      <c r="AM30" s="12"/>
      <c r="AN30" s="12"/>
      <c r="AO30" s="12"/>
      <c r="AP30" s="12"/>
      <c r="AQ30" s="1" t="str">
        <f>"[ "&amp;Z138&amp;" ]"</f>
        <v>[ 防音アドフラットパネル(t=1.0) ]</v>
      </c>
      <c r="AR30" s="1"/>
      <c r="AS30" s="34">
        <f>AD140</f>
        <v>18.606191359971731</v>
      </c>
      <c r="AT30" s="34">
        <f>AD143</f>
        <v>18.959558320545092</v>
      </c>
      <c r="AU30" s="34">
        <f>AD146</f>
        <v>22.469119965856791</v>
      </c>
      <c r="AV30" s="34">
        <f>AD149</f>
        <v>28.305692554553353</v>
      </c>
      <c r="AW30" s="34">
        <f>AD152</f>
        <v>31.17328091448471</v>
      </c>
      <c r="AX30" s="34">
        <f>AD155</f>
        <v>24.158905677940737</v>
      </c>
      <c r="AY30" s="1">
        <f t="shared" si="1"/>
        <v>23.945458132225401</v>
      </c>
      <c r="AZ30" s="36">
        <f t="shared" si="2"/>
        <v>34.1</v>
      </c>
    </row>
    <row r="31" spans="3:52" x14ac:dyDescent="0.15">
      <c r="C31" s="17"/>
      <c r="D31" s="23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3" t="s">
        <v>43</v>
      </c>
      <c r="R31" s="17"/>
      <c r="S31" s="1"/>
      <c r="T31" s="17"/>
      <c r="U31" s="17"/>
      <c r="V31" s="17"/>
      <c r="W31" s="17"/>
      <c r="X31" s="17"/>
      <c r="Y31" s="17"/>
      <c r="Z31" s="17"/>
      <c r="AJ31" s="12"/>
      <c r="AK31" s="12"/>
      <c r="AL31" s="12"/>
      <c r="AM31" s="12"/>
      <c r="AN31" s="12"/>
      <c r="AO31" s="12"/>
      <c r="AP31" s="12"/>
      <c r="AQ31" s="1" t="str">
        <f>"[ "&amp;C177&amp;" ]"</f>
        <v>[ クリアパネル ]</v>
      </c>
      <c r="AR31" s="1"/>
      <c r="AS31" s="34">
        <f>G180</f>
        <v>12.535911906364474</v>
      </c>
      <c r="AT31" s="34">
        <f>G183</f>
        <v>12.467313844622073</v>
      </c>
      <c r="AU31" s="34">
        <f>G186</f>
        <v>15.503352187067684</v>
      </c>
      <c r="AV31" s="34">
        <f>G189</f>
        <v>20.418387914665786</v>
      </c>
      <c r="AW31" s="34">
        <f>G192</f>
        <v>25.373883908329908</v>
      </c>
      <c r="AX31" s="34">
        <f>G195</f>
        <v>31.468447847089497</v>
      </c>
      <c r="AY31" s="1">
        <f t="shared" si="1"/>
        <v>19.627882934689904</v>
      </c>
      <c r="AZ31" s="36">
        <f t="shared" si="2"/>
        <v>32.9</v>
      </c>
    </row>
    <row r="32" spans="3:52" x14ac:dyDescent="0.15">
      <c r="C32" s="17"/>
      <c r="D32" s="23"/>
      <c r="E32" s="17"/>
      <c r="F32" s="17"/>
      <c r="G32" s="17"/>
      <c r="H32" s="17"/>
      <c r="I32" s="17"/>
      <c r="J32" s="17"/>
      <c r="K32" s="17"/>
      <c r="L32" s="17" t="s">
        <v>40</v>
      </c>
      <c r="M32" s="17"/>
      <c r="N32" s="13" t="s">
        <v>47</v>
      </c>
      <c r="O32" s="17"/>
      <c r="P32" s="1"/>
      <c r="Q32" s="17"/>
      <c r="R32" s="17"/>
      <c r="S32" s="17"/>
      <c r="T32" s="17"/>
      <c r="U32" s="17"/>
      <c r="V32" s="17"/>
      <c r="W32" s="17"/>
      <c r="X32" s="17"/>
      <c r="Y32" s="17"/>
      <c r="Z32" s="17"/>
      <c r="AJ32" s="12"/>
      <c r="AK32" s="12"/>
      <c r="AL32" s="12"/>
      <c r="AM32" s="12"/>
      <c r="AN32" s="12"/>
      <c r="AO32" s="12"/>
      <c r="AP32" s="12"/>
      <c r="AQ32" s="1" t="str">
        <f>"[ "&amp;C205&amp;" ]"</f>
        <v>[ 防音アフィラウォール ]</v>
      </c>
      <c r="AR32" s="1"/>
      <c r="AS32" s="34">
        <f>G207</f>
        <v>11.185559149763948</v>
      </c>
      <c r="AT32" s="34">
        <f>G210</f>
        <v>14.228932557260821</v>
      </c>
      <c r="AU32" s="34">
        <f>G213</f>
        <v>19.898379167683981</v>
      </c>
      <c r="AV32" s="34">
        <f>G216</f>
        <v>25.326987907555903</v>
      </c>
      <c r="AW32" s="34">
        <f>G219</f>
        <v>32.225959159059741</v>
      </c>
      <c r="AX32" s="34">
        <f>G222</f>
        <v>36.226727924153295</v>
      </c>
      <c r="AY32" s="1">
        <f t="shared" si="1"/>
        <v>23.182090977579616</v>
      </c>
      <c r="AZ32" s="36">
        <f t="shared" si="2"/>
        <v>38</v>
      </c>
    </row>
    <row r="33" spans="2:52" x14ac:dyDescent="0.15">
      <c r="C33" s="17"/>
      <c r="D33" s="23"/>
      <c r="E33" s="17"/>
      <c r="F33" s="17"/>
      <c r="G33" s="17"/>
      <c r="H33" s="17"/>
      <c r="I33" s="17"/>
      <c r="J33" s="17"/>
      <c r="K33" s="17"/>
      <c r="L33" s="17" t="s">
        <v>22</v>
      </c>
      <c r="M33" s="17"/>
      <c r="N33" s="1"/>
      <c r="O33" s="1"/>
      <c r="P33" s="17"/>
      <c r="Q33" s="13" t="s">
        <v>42</v>
      </c>
      <c r="R33" s="1"/>
      <c r="S33" s="17"/>
      <c r="T33" s="17"/>
      <c r="U33" s="17"/>
      <c r="V33" s="17"/>
      <c r="W33" s="17"/>
      <c r="X33" s="17"/>
      <c r="Y33" s="17"/>
      <c r="Z33" s="17"/>
      <c r="AJ33" s="12"/>
      <c r="AK33" s="12"/>
      <c r="AL33" s="12"/>
      <c r="AM33" s="12"/>
      <c r="AN33" s="12"/>
      <c r="AO33" s="12"/>
      <c r="AP33" s="12"/>
      <c r="AQ33" s="1" t="s">
        <v>71</v>
      </c>
      <c r="AR33" s="1"/>
      <c r="AS33" s="1" t="s">
        <v>70</v>
      </c>
      <c r="AT33" s="1" t="s">
        <v>70</v>
      </c>
      <c r="AU33" s="3" t="s">
        <v>70</v>
      </c>
      <c r="AV33" s="1" t="s">
        <v>70</v>
      </c>
      <c r="AW33" s="1" t="s">
        <v>70</v>
      </c>
      <c r="AX33" s="1" t="s">
        <v>70</v>
      </c>
      <c r="AY33" s="1" t="s">
        <v>70</v>
      </c>
      <c r="AZ33" s="1"/>
    </row>
    <row r="34" spans="2:52" x14ac:dyDescent="0.15">
      <c r="C34" s="17"/>
      <c r="D34" s="23"/>
      <c r="E34" s="17"/>
      <c r="F34" s="17"/>
      <c r="G34" s="17"/>
      <c r="H34" s="17"/>
      <c r="I34" s="17" t="s">
        <v>3</v>
      </c>
      <c r="J34" s="17"/>
      <c r="K34" s="17"/>
      <c r="L34" s="17"/>
      <c r="M34" s="17"/>
      <c r="N34" s="1"/>
      <c r="O34" s="17"/>
      <c r="P34" s="1"/>
      <c r="Q34" s="17"/>
      <c r="R34" s="1"/>
      <c r="S34" s="17"/>
      <c r="T34" s="17" t="s">
        <v>10</v>
      </c>
      <c r="U34" s="17"/>
      <c r="V34" s="17"/>
      <c r="W34" s="17"/>
      <c r="X34" s="17"/>
      <c r="Y34" s="17"/>
      <c r="Z34" s="17"/>
      <c r="AJ34" s="12"/>
      <c r="AK34" s="12"/>
      <c r="AL34" s="12"/>
      <c r="AM34" s="12"/>
      <c r="AN34" s="12"/>
      <c r="AO34" s="12"/>
      <c r="AP34" s="12"/>
      <c r="AQ34" s="1"/>
      <c r="AR34" s="1"/>
      <c r="AS34" s="1"/>
      <c r="AT34" s="1"/>
      <c r="AU34" s="3"/>
      <c r="AV34" s="1"/>
      <c r="AW34" s="1"/>
      <c r="AX34" s="1"/>
      <c r="AY34" s="1"/>
      <c r="AZ34" s="1"/>
    </row>
    <row r="35" spans="2:52" x14ac:dyDescent="0.15">
      <c r="C35" s="17"/>
      <c r="D35" s="17"/>
      <c r="E35" s="17"/>
      <c r="F35" s="17"/>
      <c r="G35" s="17"/>
      <c r="H35" s="17" t="s">
        <v>7</v>
      </c>
      <c r="I35" s="17"/>
      <c r="J35" s="17"/>
      <c r="K35" s="17"/>
      <c r="L35" s="17"/>
      <c r="M35" s="1"/>
      <c r="N35" s="13" t="s">
        <v>41</v>
      </c>
      <c r="O35" s="1"/>
      <c r="P35" s="17"/>
      <c r="Q35" s="17"/>
      <c r="R35" s="17"/>
      <c r="S35" s="17"/>
      <c r="T35" s="29" t="s">
        <v>11</v>
      </c>
      <c r="U35" s="17"/>
      <c r="V35" s="17"/>
      <c r="W35" s="17"/>
      <c r="X35" s="17"/>
      <c r="Y35" s="17"/>
      <c r="Z35" s="17"/>
      <c r="AJ35" s="12"/>
      <c r="AK35" s="12"/>
      <c r="AL35" s="12"/>
      <c r="AM35" s="12"/>
      <c r="AN35" s="12"/>
      <c r="AO35" s="12"/>
      <c r="AP35" s="12"/>
      <c r="AQ35" s="4" t="s">
        <v>73</v>
      </c>
      <c r="AR35" s="4"/>
      <c r="AS35" s="1">
        <v>125</v>
      </c>
      <c r="AT35" s="1">
        <v>250</v>
      </c>
      <c r="AU35" s="3">
        <v>500</v>
      </c>
      <c r="AV35" s="1" t="s">
        <v>66</v>
      </c>
      <c r="AW35" s="1" t="s">
        <v>67</v>
      </c>
      <c r="AX35" s="1" t="s">
        <v>68</v>
      </c>
      <c r="AY35" s="1" t="s">
        <v>69</v>
      </c>
      <c r="AZ35" s="1" t="s">
        <v>74</v>
      </c>
    </row>
    <row r="36" spans="2:52" x14ac:dyDescent="0.15">
      <c r="C36" s="17"/>
      <c r="D36" s="17"/>
      <c r="E36" s="17"/>
      <c r="F36" s="17"/>
      <c r="G36" s="17"/>
      <c r="H36" s="17"/>
      <c r="I36" s="30" t="s">
        <v>44</v>
      </c>
      <c r="J36" s="17"/>
      <c r="K36" s="17" t="s">
        <v>23</v>
      </c>
      <c r="L36" s="1"/>
      <c r="M36" s="17"/>
      <c r="N36" s="17"/>
      <c r="O36" s="17"/>
      <c r="P36" s="17"/>
      <c r="Q36" s="17"/>
      <c r="R36" s="17"/>
      <c r="S36" s="17"/>
      <c r="T36" s="17"/>
      <c r="U36" s="13"/>
      <c r="V36" s="38" t="s">
        <v>79</v>
      </c>
      <c r="W36" s="113">
        <f>J21</f>
        <v>0</v>
      </c>
      <c r="X36" s="114"/>
      <c r="Y36" s="17" t="s">
        <v>1</v>
      </c>
      <c r="Z36" s="17"/>
      <c r="AJ36" s="12"/>
      <c r="AK36" s="12"/>
      <c r="AL36" s="12"/>
      <c r="AM36" s="12"/>
      <c r="AN36" s="12"/>
      <c r="AO36" s="12"/>
      <c r="AP36" s="12"/>
      <c r="AQ36" t="s">
        <v>82</v>
      </c>
      <c r="AS36" t="s">
        <v>84</v>
      </c>
      <c r="AT36" t="s">
        <v>83</v>
      </c>
      <c r="AU36" t="s">
        <v>83</v>
      </c>
      <c r="AV36" t="s">
        <v>83</v>
      </c>
      <c r="AW36" t="s">
        <v>83</v>
      </c>
      <c r="AX36" t="s">
        <v>83</v>
      </c>
    </row>
    <row r="37" spans="2:52" x14ac:dyDescent="0.1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3" t="s">
        <v>48</v>
      </c>
      <c r="Q37" s="1"/>
      <c r="R37" s="1"/>
      <c r="S37" s="17" t="s">
        <v>45</v>
      </c>
      <c r="T37" s="17"/>
      <c r="U37" s="50">
        <f>M11</f>
        <v>0</v>
      </c>
      <c r="V37" s="51"/>
      <c r="W37" s="13" t="s">
        <v>1</v>
      </c>
      <c r="X37" s="17"/>
      <c r="Y37" s="17"/>
      <c r="Z37" s="17"/>
      <c r="AJ37" s="12"/>
      <c r="AK37" s="12"/>
      <c r="AL37" s="12"/>
      <c r="AM37" s="12"/>
      <c r="AN37" s="12"/>
      <c r="AO37" s="12"/>
      <c r="AP37" s="12"/>
      <c r="AQ37" s="1" t="str">
        <f>AQ25</f>
        <v>[ 防音シート ]</v>
      </c>
      <c r="AR37" s="1"/>
      <c r="AS37" s="34">
        <f t="shared" ref="AS37:AX37" si="3">AS25</f>
        <v>8.2000000000000011</v>
      </c>
      <c r="AT37" s="34">
        <f t="shared" si="3"/>
        <v>8.1397618188693652</v>
      </c>
      <c r="AU37" s="34">
        <f t="shared" si="3"/>
        <v>8.317801872099448</v>
      </c>
      <c r="AV37" s="34">
        <f t="shared" si="3"/>
        <v>11.563892920226504</v>
      </c>
      <c r="AW37" s="34">
        <f t="shared" si="3"/>
        <v>16.368682584442464</v>
      </c>
      <c r="AX37" s="34">
        <f t="shared" si="3"/>
        <v>22.617439345004662</v>
      </c>
      <c r="AY37" s="1">
        <f t="shared" ref="AY37:AY44" si="4">AVERAGE(AS37:AX37)</f>
        <v>12.53459642344041</v>
      </c>
      <c r="AZ37" s="36">
        <f>ROUND(10*LOG(10^(AS37/10)+10^(AT37/10)+10^(AU37/10)+10^(AV37/10)+10^(AW37/10)+10^(AX37/10)),1)</f>
        <v>24.2</v>
      </c>
    </row>
    <row r="38" spans="2:52" x14ac:dyDescent="0.15">
      <c r="C38" s="17"/>
      <c r="D38" s="17"/>
      <c r="E38" s="37" t="s">
        <v>75</v>
      </c>
      <c r="F38" s="52">
        <f>J11</f>
        <v>0</v>
      </c>
      <c r="G38" s="53"/>
      <c r="H38" s="17" t="s">
        <v>1</v>
      </c>
      <c r="I38" s="17"/>
      <c r="J38" s="17"/>
      <c r="K38" s="17"/>
      <c r="L38" s="17" t="s">
        <v>12</v>
      </c>
      <c r="M38" s="1"/>
      <c r="N38" s="17"/>
      <c r="O38" s="1"/>
      <c r="P38" s="17"/>
      <c r="Q38" s="13"/>
      <c r="R38" s="17"/>
      <c r="S38" s="13"/>
      <c r="T38" s="17"/>
      <c r="U38" s="17"/>
      <c r="V38" s="17"/>
      <c r="W38" s="17"/>
      <c r="X38" s="17"/>
      <c r="Y38" s="17"/>
      <c r="Z38" s="17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3"/>
      <c r="AM38" s="12"/>
      <c r="AN38" s="12"/>
      <c r="AO38" s="12"/>
      <c r="AP38" s="12"/>
      <c r="AQ38" s="1" t="str">
        <f t="shared" ref="AQ38:AQ44" si="5">AQ26</f>
        <v>[ 防音パネル ]</v>
      </c>
      <c r="AR38" s="1"/>
      <c r="AS38" s="34">
        <f t="shared" ref="AS38:AX38" si="6">AS26</f>
        <v>15.935911906364472</v>
      </c>
      <c r="AT38" s="34">
        <f t="shared" si="6"/>
        <v>16.638051324362344</v>
      </c>
      <c r="AU38" s="34">
        <f t="shared" si="6"/>
        <v>19.144780306916218</v>
      </c>
      <c r="AV38" s="34">
        <f t="shared" si="6"/>
        <v>23.205692554553352</v>
      </c>
      <c r="AW38" s="34">
        <f t="shared" si="6"/>
        <v>27.088476736950348</v>
      </c>
      <c r="AX38" s="34">
        <f t="shared" si="6"/>
        <v>24.01940138848564</v>
      </c>
      <c r="AY38" s="1">
        <f t="shared" si="4"/>
        <v>21.005385702938728</v>
      </c>
      <c r="AZ38" s="36">
        <f t="shared" ref="AZ38:AZ44" si="7">ROUND(10*LOG(10^(AS38/10)+10^(AT38/10)+10^(AU38/10)+10^(AV38/10)+10^(AW38/10)+10^(AX38/10)),1)</f>
        <v>30.6</v>
      </c>
    </row>
    <row r="39" spans="2:52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33" t="s">
        <v>49</v>
      </c>
      <c r="Q39" s="1"/>
      <c r="R39" s="1"/>
      <c r="S39" s="54">
        <f>J23</f>
        <v>0</v>
      </c>
      <c r="T39" s="55"/>
      <c r="U39" s="13" t="s">
        <v>1</v>
      </c>
      <c r="V39" s="17"/>
      <c r="W39" s="17"/>
      <c r="X39" s="17"/>
      <c r="Y39" s="17"/>
      <c r="Z39" s="17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3"/>
      <c r="AM39" s="12"/>
      <c r="AN39" s="12"/>
      <c r="AO39" s="12"/>
      <c r="AP39" s="12"/>
      <c r="AQ39" s="1" t="str">
        <f t="shared" si="5"/>
        <v>[ アドフラットパネル(t=1.2) ]</v>
      </c>
      <c r="AR39" s="1"/>
      <c r="AS39" s="34">
        <f t="shared" ref="AS39:AX39" si="8">AS27</f>
        <v>16.580832944972467</v>
      </c>
      <c r="AT39" s="34">
        <f t="shared" si="8"/>
        <v>20.406828359269134</v>
      </c>
      <c r="AU39" s="34">
        <f t="shared" si="8"/>
        <v>22.236597436485663</v>
      </c>
      <c r="AV39" s="34">
        <f t="shared" si="8"/>
        <v>26.495023313231929</v>
      </c>
      <c r="AW39" s="34">
        <f t="shared" si="8"/>
        <v>28.227035702943247</v>
      </c>
      <c r="AX39" s="34">
        <f t="shared" si="8"/>
        <v>24.148562191831829</v>
      </c>
      <c r="AY39" s="1">
        <f t="shared" si="4"/>
        <v>23.015813324789047</v>
      </c>
      <c r="AZ39" s="36">
        <f t="shared" si="7"/>
        <v>32.299999999999997</v>
      </c>
    </row>
    <row r="40" spans="2:52" x14ac:dyDescent="0.1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3"/>
      <c r="U40" s="17"/>
      <c r="V40" s="17"/>
      <c r="W40" s="17"/>
      <c r="X40" s="17"/>
      <c r="Y40" s="17"/>
      <c r="Z40" s="17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3"/>
      <c r="AM40" s="12"/>
      <c r="AN40" s="12"/>
      <c r="AO40" s="12"/>
      <c r="AP40" s="12"/>
      <c r="AQ40" s="1" t="str">
        <f t="shared" si="5"/>
        <v>[ アドフラットパネル(t=1.0) ]</v>
      </c>
      <c r="AR40" s="1"/>
      <c r="AS40" s="34">
        <f t="shared" ref="AS40:AX40" si="9">AS28</f>
        <v>14.580832944972467</v>
      </c>
      <c r="AT40" s="34">
        <f t="shared" si="9"/>
        <v>18.406828359269134</v>
      </c>
      <c r="AU40" s="34">
        <f t="shared" si="9"/>
        <v>20.236597436485667</v>
      </c>
      <c r="AV40" s="34">
        <f t="shared" si="9"/>
        <v>24.495023313231933</v>
      </c>
      <c r="AW40" s="34">
        <f t="shared" si="9"/>
        <v>26.227035702943251</v>
      </c>
      <c r="AX40" s="34">
        <f t="shared" si="9"/>
        <v>22.148562191831829</v>
      </c>
      <c r="AY40" s="34">
        <f t="shared" si="4"/>
        <v>21.015813324789047</v>
      </c>
      <c r="AZ40" s="36">
        <f t="shared" si="7"/>
        <v>30.3</v>
      </c>
    </row>
    <row r="41" spans="2:52" x14ac:dyDescent="0.1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4"/>
      <c r="AL41" s="3"/>
      <c r="AM41" s="12"/>
      <c r="AN41" s="12"/>
      <c r="AO41" s="12"/>
      <c r="AP41" s="12"/>
      <c r="AQ41" s="1" t="str">
        <f t="shared" si="5"/>
        <v>[ 防音アドフラットパネル ]</v>
      </c>
      <c r="AR41" s="1"/>
      <c r="AS41" s="34">
        <f t="shared" ref="AS41:AX41" si="10">AS29</f>
        <v>20.606191359971735</v>
      </c>
      <c r="AT41" s="34">
        <f t="shared" si="10"/>
        <v>20.959558320545089</v>
      </c>
      <c r="AU41" s="34">
        <f t="shared" si="10"/>
        <v>24.469119965856795</v>
      </c>
      <c r="AV41" s="34">
        <f t="shared" si="10"/>
        <v>30.30569255455335</v>
      </c>
      <c r="AW41" s="34">
        <f t="shared" si="10"/>
        <v>33.173280914484707</v>
      </c>
      <c r="AX41" s="34">
        <f t="shared" si="10"/>
        <v>26.158905677940734</v>
      </c>
      <c r="AY41" s="34">
        <f t="shared" si="4"/>
        <v>25.945458132225401</v>
      </c>
      <c r="AZ41" s="36">
        <f t="shared" si="7"/>
        <v>36.1</v>
      </c>
    </row>
    <row r="42" spans="2:52" x14ac:dyDescent="0.15">
      <c r="C42" s="17"/>
      <c r="D42" s="17"/>
      <c r="E42" s="17"/>
      <c r="F42" s="17"/>
      <c r="G42" s="17"/>
      <c r="H42" s="17"/>
      <c r="I42" s="24"/>
      <c r="J42" s="37" t="s">
        <v>77</v>
      </c>
      <c r="K42" s="56">
        <f>J9</f>
        <v>0</v>
      </c>
      <c r="L42" s="57"/>
      <c r="M42" s="17" t="s">
        <v>1</v>
      </c>
      <c r="N42" s="17"/>
      <c r="O42" s="17"/>
      <c r="P42" s="37" t="s">
        <v>76</v>
      </c>
      <c r="Q42" s="58">
        <f>M9</f>
        <v>0</v>
      </c>
      <c r="R42" s="59"/>
      <c r="S42" s="17" t="s">
        <v>1</v>
      </c>
      <c r="T42" s="1"/>
      <c r="U42" s="17"/>
      <c r="V42" s="17"/>
      <c r="W42" s="17"/>
      <c r="X42" s="17"/>
      <c r="Y42" s="17"/>
      <c r="Z42" s="17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4"/>
      <c r="AL42" s="3"/>
      <c r="AM42" s="12"/>
      <c r="AN42" s="12"/>
      <c r="AO42" s="12"/>
      <c r="AP42" s="12"/>
      <c r="AQ42" s="1" t="str">
        <f t="shared" si="5"/>
        <v>[ 防音アドフラットパネル(t=1.0) ]</v>
      </c>
      <c r="AR42" s="1"/>
      <c r="AS42" s="34">
        <f t="shared" ref="AS42:AX42" si="11">AS30</f>
        <v>18.606191359971731</v>
      </c>
      <c r="AT42" s="34">
        <f t="shared" si="11"/>
        <v>18.959558320545092</v>
      </c>
      <c r="AU42" s="34">
        <f t="shared" si="11"/>
        <v>22.469119965856791</v>
      </c>
      <c r="AV42" s="34">
        <f t="shared" si="11"/>
        <v>28.305692554553353</v>
      </c>
      <c r="AW42" s="34">
        <f t="shared" si="11"/>
        <v>31.17328091448471</v>
      </c>
      <c r="AX42" s="34">
        <f t="shared" si="11"/>
        <v>24.158905677940737</v>
      </c>
      <c r="AY42" s="1">
        <f t="shared" si="4"/>
        <v>23.945458132225401</v>
      </c>
      <c r="AZ42" s="36">
        <f t="shared" si="7"/>
        <v>34.1</v>
      </c>
    </row>
    <row r="43" spans="2:52" x14ac:dyDescent="0.1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3"/>
      <c r="AM43" s="12"/>
      <c r="AN43" s="12"/>
      <c r="AO43" s="12"/>
      <c r="AP43" s="12"/>
      <c r="AQ43" s="1" t="str">
        <f t="shared" si="5"/>
        <v>[ クリアパネル ]</v>
      </c>
      <c r="AR43" s="1"/>
      <c r="AS43" s="34">
        <f t="shared" ref="AS43:AX43" si="12">AS31</f>
        <v>12.535911906364474</v>
      </c>
      <c r="AT43" s="34">
        <f t="shared" si="12"/>
        <v>12.467313844622073</v>
      </c>
      <c r="AU43" s="34">
        <f t="shared" si="12"/>
        <v>15.503352187067684</v>
      </c>
      <c r="AV43" s="34">
        <f t="shared" si="12"/>
        <v>20.418387914665786</v>
      </c>
      <c r="AW43" s="34">
        <f t="shared" si="12"/>
        <v>25.373883908329908</v>
      </c>
      <c r="AX43" s="34">
        <f t="shared" si="12"/>
        <v>31.468447847089497</v>
      </c>
      <c r="AY43" s="1">
        <f t="shared" si="4"/>
        <v>19.627882934689904</v>
      </c>
      <c r="AZ43" s="36">
        <f t="shared" si="7"/>
        <v>32.9</v>
      </c>
    </row>
    <row r="44" spans="2:52" x14ac:dyDescent="0.15">
      <c r="R44" s="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34"/>
      <c r="AK44" s="34"/>
      <c r="AL44" s="3"/>
      <c r="AM44" s="12"/>
      <c r="AN44" s="12"/>
      <c r="AO44" s="12"/>
      <c r="AP44" s="12"/>
      <c r="AQ44" s="1" t="str">
        <f t="shared" si="5"/>
        <v>[ 防音アフィラウォール ]</v>
      </c>
      <c r="AR44" s="1"/>
      <c r="AS44" s="34">
        <f t="shared" ref="AS44:AX44" si="13">AS32</f>
        <v>11.185559149763948</v>
      </c>
      <c r="AT44" s="34">
        <f t="shared" si="13"/>
        <v>14.228932557260821</v>
      </c>
      <c r="AU44" s="34">
        <f t="shared" si="13"/>
        <v>19.898379167683981</v>
      </c>
      <c r="AV44" s="34">
        <f t="shared" si="13"/>
        <v>25.326987907555903</v>
      </c>
      <c r="AW44" s="34">
        <f t="shared" si="13"/>
        <v>32.225959159059741</v>
      </c>
      <c r="AX44" s="34">
        <f t="shared" si="13"/>
        <v>36.226727924153295</v>
      </c>
      <c r="AY44" s="1">
        <f t="shared" si="4"/>
        <v>23.182090977579616</v>
      </c>
      <c r="AZ44" s="36">
        <f t="shared" si="7"/>
        <v>38</v>
      </c>
    </row>
    <row r="45" spans="2:52" x14ac:dyDescent="0.15">
      <c r="R45" s="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34"/>
      <c r="AK45" s="34"/>
      <c r="AL45" s="1"/>
      <c r="AM45" s="12"/>
      <c r="AN45" s="12"/>
      <c r="AO45" s="12"/>
      <c r="AP45" s="12"/>
      <c r="AQ45" s="1"/>
      <c r="AR45" s="1"/>
      <c r="AS45" s="34"/>
      <c r="AT45" s="34"/>
      <c r="AU45" s="34"/>
      <c r="AV45" s="34"/>
      <c r="AW45" s="34"/>
      <c r="AX45" s="34"/>
      <c r="AY45" s="1"/>
      <c r="AZ45" s="1"/>
    </row>
    <row r="46" spans="2:52" s="1" customFormat="1" ht="12" hidden="1" x14ac:dyDescent="0.15">
      <c r="B46" s="2"/>
      <c r="C46" s="1" t="s">
        <v>63</v>
      </c>
      <c r="R46" s="3"/>
      <c r="AM46" s="3"/>
      <c r="AN46" s="3"/>
      <c r="AS46" s="34"/>
      <c r="AT46" s="34"/>
      <c r="AU46" s="34"/>
      <c r="AV46" s="34"/>
      <c r="AW46" s="34"/>
      <c r="AX46" s="34"/>
    </row>
    <row r="47" spans="2:52" s="1" customFormat="1" ht="12" hidden="1" x14ac:dyDescent="0.15">
      <c r="B47" s="2"/>
      <c r="R47" s="3"/>
      <c r="AJ47" s="34"/>
      <c r="AK47" s="34"/>
      <c r="AM47" s="3"/>
      <c r="AN47" s="3"/>
    </row>
    <row r="48" spans="2:52" s="1" customFormat="1" ht="12" hidden="1" x14ac:dyDescent="0.15">
      <c r="B48" s="2"/>
      <c r="R48" s="3"/>
      <c r="AJ48" s="34"/>
      <c r="AK48" s="34"/>
      <c r="AM48" s="31"/>
      <c r="AN48" s="31"/>
    </row>
    <row r="49" spans="2:41" s="1" customFormat="1" ht="12" hidden="1" x14ac:dyDescent="0.15">
      <c r="B49" s="2"/>
      <c r="R49" s="3"/>
      <c r="AM49" s="8"/>
      <c r="AN49" s="8"/>
      <c r="AO49" s="8"/>
    </row>
    <row r="50" spans="2:41" s="1" customFormat="1" ht="12" hidden="1" x14ac:dyDescent="0.15">
      <c r="B50" s="2"/>
      <c r="C50" s="1" t="s">
        <v>50</v>
      </c>
      <c r="F50" s="3" t="s">
        <v>51</v>
      </c>
      <c r="R50" s="3"/>
      <c r="AJ50" s="34"/>
      <c r="AK50" s="34"/>
      <c r="AM50" s="3"/>
      <c r="AN50" s="3"/>
    </row>
    <row r="51" spans="2:41" s="1" customFormat="1" ht="13.5" hidden="1" customHeight="1" thickBot="1" x14ac:dyDescent="0.2">
      <c r="B51" s="2"/>
      <c r="F51" s="3"/>
      <c r="R51" s="3"/>
      <c r="AJ51" s="34"/>
      <c r="AK51" s="34"/>
      <c r="AM51" s="3"/>
      <c r="AN51" s="3"/>
    </row>
    <row r="52" spans="2:41" s="1" customFormat="1" ht="12" hidden="1" x14ac:dyDescent="0.15">
      <c r="B52" s="2"/>
      <c r="C52" s="5" t="s">
        <v>52</v>
      </c>
      <c r="D52" s="6"/>
      <c r="E52" s="6" t="s">
        <v>53</v>
      </c>
      <c r="F52" s="6"/>
      <c r="G52" s="6" t="s">
        <v>54</v>
      </c>
      <c r="H52" s="7"/>
      <c r="R52" s="3"/>
      <c r="AM52" s="3"/>
      <c r="AN52" s="3"/>
    </row>
    <row r="53" spans="2:41" s="1" customFormat="1" ht="12" hidden="1" x14ac:dyDescent="0.15">
      <c r="B53" s="2"/>
      <c r="C53" s="184">
        <v>100</v>
      </c>
      <c r="D53" s="185"/>
      <c r="E53" s="186" t="s">
        <v>55</v>
      </c>
      <c r="F53" s="186"/>
      <c r="G53" s="187">
        <f>-10*LOG((10^(-E54/10)+10^(-E55/10))/2)</f>
        <v>8.2000000000000011</v>
      </c>
      <c r="H53" s="188"/>
      <c r="R53" s="3"/>
      <c r="AJ53" s="34"/>
      <c r="AK53" s="34"/>
    </row>
    <row r="54" spans="2:41" s="1" customFormat="1" ht="13.5" hidden="1" customHeight="1" x14ac:dyDescent="0.15">
      <c r="B54" s="2"/>
      <c r="C54" s="189">
        <v>125</v>
      </c>
      <c r="D54" s="190"/>
      <c r="E54" s="191">
        <v>8.1999999999999993</v>
      </c>
      <c r="F54" s="191"/>
      <c r="G54" s="187"/>
      <c r="H54" s="188"/>
      <c r="R54" s="3"/>
      <c r="AJ54" s="34"/>
      <c r="AK54" s="34"/>
    </row>
    <row r="55" spans="2:41" s="1" customFormat="1" ht="12" hidden="1" x14ac:dyDescent="0.15">
      <c r="B55" s="2"/>
      <c r="C55" s="192">
        <v>160</v>
      </c>
      <c r="D55" s="186"/>
      <c r="E55" s="191">
        <v>8.1999999999999993</v>
      </c>
      <c r="F55" s="191"/>
      <c r="G55" s="187"/>
      <c r="H55" s="188"/>
      <c r="R55" s="3"/>
    </row>
    <row r="56" spans="2:41" s="1" customFormat="1" ht="12" hidden="1" x14ac:dyDescent="0.15">
      <c r="B56" s="2"/>
      <c r="C56" s="196">
        <v>200</v>
      </c>
      <c r="D56" s="197"/>
      <c r="E56" s="198">
        <v>8.6</v>
      </c>
      <c r="F56" s="198"/>
      <c r="G56" s="199">
        <f>-10*LOG((10^(-E56/10)+10^(-E57/10)+10^(-E58/10))/3)</f>
        <v>8.1397618188693652</v>
      </c>
      <c r="H56" s="200"/>
      <c r="R56" s="3"/>
      <c r="AJ56" s="34"/>
      <c r="AK56" s="34"/>
    </row>
    <row r="57" spans="2:41" s="1" customFormat="1" ht="13.5" hidden="1" customHeight="1" x14ac:dyDescent="0.15">
      <c r="B57" s="2"/>
      <c r="C57" s="201">
        <v>250</v>
      </c>
      <c r="D57" s="202"/>
      <c r="E57" s="198">
        <v>7.5</v>
      </c>
      <c r="F57" s="198"/>
      <c r="G57" s="199"/>
      <c r="H57" s="200"/>
      <c r="R57" s="3"/>
      <c r="AJ57" s="34"/>
      <c r="AK57" s="34"/>
    </row>
    <row r="58" spans="2:41" s="1" customFormat="1" ht="12" hidden="1" x14ac:dyDescent="0.15">
      <c r="B58" s="2"/>
      <c r="C58" s="196">
        <v>315</v>
      </c>
      <c r="D58" s="197"/>
      <c r="E58" s="198">
        <v>8.4</v>
      </c>
      <c r="F58" s="198"/>
      <c r="G58" s="199"/>
      <c r="H58" s="200"/>
      <c r="R58" s="3"/>
      <c r="AC58" s="34"/>
      <c r="AK58" s="34"/>
    </row>
    <row r="59" spans="2:41" s="1" customFormat="1" ht="12" hidden="1" x14ac:dyDescent="0.15">
      <c r="B59" s="2"/>
      <c r="C59" s="192">
        <v>400</v>
      </c>
      <c r="D59" s="186"/>
      <c r="E59" s="191">
        <v>7.6</v>
      </c>
      <c r="F59" s="191"/>
      <c r="G59" s="187">
        <f>-10*LOG((10^(-E59/10)+10^(-E60/10)+10^(-E61/10))/3)</f>
        <v>8.317801872099448</v>
      </c>
      <c r="H59" s="188"/>
      <c r="R59" s="3"/>
      <c r="AC59" s="34"/>
      <c r="AJ59" s="34"/>
      <c r="AK59" s="34"/>
    </row>
    <row r="60" spans="2:41" s="1" customFormat="1" ht="13.5" hidden="1" customHeight="1" x14ac:dyDescent="0.15">
      <c r="B60" s="2"/>
      <c r="C60" s="189">
        <v>500</v>
      </c>
      <c r="D60" s="190"/>
      <c r="E60" s="191">
        <v>8.3000000000000007</v>
      </c>
      <c r="F60" s="191"/>
      <c r="G60" s="187"/>
      <c r="H60" s="188"/>
      <c r="R60" s="3"/>
      <c r="AJ60" s="34"/>
    </row>
    <row r="61" spans="2:41" s="1" customFormat="1" ht="12" hidden="1" x14ac:dyDescent="0.15">
      <c r="B61" s="2"/>
      <c r="C61" s="192">
        <v>630</v>
      </c>
      <c r="D61" s="186"/>
      <c r="E61" s="191">
        <v>9.1999999999999993</v>
      </c>
      <c r="F61" s="191"/>
      <c r="G61" s="187"/>
      <c r="H61" s="188"/>
      <c r="R61" s="3"/>
      <c r="AC61" s="34"/>
      <c r="AJ61" s="34"/>
    </row>
    <row r="62" spans="2:41" s="1" customFormat="1" ht="12" hidden="1" x14ac:dyDescent="0.15">
      <c r="B62" s="2"/>
      <c r="C62" s="196">
        <v>800</v>
      </c>
      <c r="D62" s="197"/>
      <c r="E62" s="198">
        <v>10.3</v>
      </c>
      <c r="F62" s="198"/>
      <c r="G62" s="199">
        <f>-10*LOG((10^(-E62/10)+10^(-E63/10)+10^(-E64/10))/3)</f>
        <v>11.563892920226504</v>
      </c>
      <c r="H62" s="200"/>
      <c r="R62" s="3"/>
      <c r="AC62" s="34"/>
      <c r="AJ62" s="34"/>
    </row>
    <row r="63" spans="2:41" s="1" customFormat="1" ht="13.5" hidden="1" customHeight="1" x14ac:dyDescent="0.15">
      <c r="B63" s="2"/>
      <c r="C63" s="201">
        <v>1000</v>
      </c>
      <c r="D63" s="202"/>
      <c r="E63" s="198">
        <v>11.6</v>
      </c>
      <c r="F63" s="198"/>
      <c r="G63" s="199"/>
      <c r="H63" s="200"/>
      <c r="R63" s="3"/>
      <c r="AC63" s="34"/>
      <c r="AJ63" s="34"/>
    </row>
    <row r="64" spans="2:41" s="1" customFormat="1" ht="12" hidden="1" x14ac:dyDescent="0.15">
      <c r="B64" s="2"/>
      <c r="C64" s="196">
        <v>1250</v>
      </c>
      <c r="D64" s="197"/>
      <c r="E64" s="198">
        <v>13.3</v>
      </c>
      <c r="F64" s="198"/>
      <c r="G64" s="199"/>
      <c r="H64" s="200"/>
      <c r="R64" s="3"/>
      <c r="AC64" s="34"/>
      <c r="AJ64" s="34"/>
    </row>
    <row r="65" spans="2:36" s="1" customFormat="1" ht="12" hidden="1" x14ac:dyDescent="0.15">
      <c r="B65" s="2"/>
      <c r="C65" s="192">
        <v>1600</v>
      </c>
      <c r="D65" s="186"/>
      <c r="E65" s="191">
        <v>14.4</v>
      </c>
      <c r="F65" s="191"/>
      <c r="G65" s="187">
        <f>-10*LOG((10^(-E65/10)+10^(-E66/10)+10^(-E67/10))/3)</f>
        <v>16.368682584442464</v>
      </c>
      <c r="H65" s="188"/>
      <c r="R65" s="3"/>
      <c r="AC65" s="34"/>
      <c r="AJ65" s="34"/>
    </row>
    <row r="66" spans="2:36" s="1" customFormat="1" ht="13.5" hidden="1" customHeight="1" x14ac:dyDescent="0.15">
      <c r="B66" s="2"/>
      <c r="C66" s="189">
        <v>2000</v>
      </c>
      <c r="D66" s="190"/>
      <c r="E66" s="191">
        <v>16.8</v>
      </c>
      <c r="F66" s="191"/>
      <c r="G66" s="187"/>
      <c r="H66" s="188"/>
      <c r="R66" s="3"/>
      <c r="AC66" s="3"/>
      <c r="AJ66" s="34"/>
    </row>
    <row r="67" spans="2:36" s="1" customFormat="1" ht="13.5" hidden="1" customHeight="1" x14ac:dyDescent="0.15">
      <c r="B67" s="2"/>
      <c r="C67" s="192">
        <v>2500</v>
      </c>
      <c r="D67" s="186"/>
      <c r="E67" s="191">
        <v>19.2</v>
      </c>
      <c r="F67" s="191"/>
      <c r="G67" s="187"/>
      <c r="H67" s="188"/>
      <c r="R67" s="3"/>
      <c r="AC67" s="3"/>
      <c r="AJ67" s="34"/>
    </row>
    <row r="68" spans="2:36" s="1" customFormat="1" ht="14.25" hidden="1" customHeight="1" x14ac:dyDescent="0.15">
      <c r="B68" s="2"/>
      <c r="C68" s="196">
        <v>3150</v>
      </c>
      <c r="D68" s="197"/>
      <c r="E68" s="198">
        <v>21.1</v>
      </c>
      <c r="F68" s="198"/>
      <c r="G68" s="199">
        <f>-10*LOG((10^(-E68/10)+10^(-E69/10)+10^(-E70/10))/3)</f>
        <v>22.617439345004662</v>
      </c>
      <c r="H68" s="200"/>
      <c r="R68" s="3"/>
      <c r="AC68" s="3"/>
      <c r="AJ68" s="34"/>
    </row>
    <row r="69" spans="2:36" s="1" customFormat="1" ht="12" hidden="1" x14ac:dyDescent="0.15">
      <c r="B69" s="2"/>
      <c r="C69" s="201">
        <v>4000</v>
      </c>
      <c r="D69" s="202"/>
      <c r="E69" s="198">
        <v>22.6</v>
      </c>
      <c r="F69" s="198"/>
      <c r="G69" s="199"/>
      <c r="H69" s="200"/>
      <c r="R69" s="3"/>
      <c r="AC69" s="3"/>
      <c r="AJ69" s="34"/>
    </row>
    <row r="70" spans="2:36" s="1" customFormat="1" ht="12.75" hidden="1" thickBot="1" x14ac:dyDescent="0.2">
      <c r="B70" s="2"/>
      <c r="C70" s="205">
        <v>5000</v>
      </c>
      <c r="D70" s="206"/>
      <c r="E70" s="207">
        <v>25</v>
      </c>
      <c r="F70" s="207"/>
      <c r="G70" s="203"/>
      <c r="H70" s="204"/>
      <c r="R70" s="3"/>
      <c r="AC70" s="3"/>
      <c r="AJ70" s="34"/>
    </row>
    <row r="71" spans="2:36" s="1" customFormat="1" ht="12" hidden="1" x14ac:dyDescent="0.15">
      <c r="B71" s="2"/>
      <c r="R71" s="3"/>
      <c r="AC71" s="3"/>
    </row>
    <row r="72" spans="2:36" s="1" customFormat="1" ht="12" hidden="1" x14ac:dyDescent="0.15">
      <c r="B72" s="2"/>
      <c r="R72" s="3"/>
      <c r="AC72" s="3"/>
    </row>
    <row r="73" spans="2:36" s="1" customFormat="1" ht="12" hidden="1" x14ac:dyDescent="0.15">
      <c r="B73" s="2"/>
      <c r="R73" s="3"/>
      <c r="AC73" s="3"/>
    </row>
    <row r="74" spans="2:36" s="1" customFormat="1" ht="12" hidden="1" x14ac:dyDescent="0.15">
      <c r="B74" s="2"/>
      <c r="R74" s="3"/>
      <c r="AC74" s="3"/>
    </row>
    <row r="75" spans="2:36" s="1" customFormat="1" ht="12" hidden="1" x14ac:dyDescent="0.15">
      <c r="B75" s="2"/>
      <c r="R75" s="3"/>
      <c r="AC75" s="3"/>
    </row>
    <row r="76" spans="2:36" s="1" customFormat="1" ht="12" hidden="1" x14ac:dyDescent="0.15">
      <c r="B76" s="2"/>
      <c r="R76" s="3"/>
      <c r="AC76" s="3"/>
    </row>
    <row r="77" spans="2:36" s="1" customFormat="1" ht="12" hidden="1" x14ac:dyDescent="0.15">
      <c r="B77" s="2"/>
      <c r="R77" s="3"/>
      <c r="AC77" s="3"/>
    </row>
    <row r="78" spans="2:36" s="1" customFormat="1" ht="12" hidden="1" x14ac:dyDescent="0.15">
      <c r="B78" s="2"/>
      <c r="R78" s="3"/>
      <c r="AC78" s="3"/>
    </row>
    <row r="79" spans="2:36" s="1" customFormat="1" ht="12" hidden="1" x14ac:dyDescent="0.15">
      <c r="B79" s="2"/>
      <c r="R79" s="3"/>
      <c r="AC79" s="3"/>
    </row>
    <row r="80" spans="2:36" s="1" customFormat="1" ht="12" hidden="1" x14ac:dyDescent="0.15">
      <c r="B80" s="2"/>
      <c r="R80" s="3"/>
      <c r="AC80" s="3"/>
    </row>
    <row r="81" spans="2:38" s="1" customFormat="1" ht="12" hidden="1" x14ac:dyDescent="0.15">
      <c r="B81" s="2"/>
      <c r="R81" s="209"/>
      <c r="S81" s="209"/>
      <c r="T81" s="13"/>
      <c r="U81" s="13"/>
      <c r="V81" s="17"/>
      <c r="W81" s="17"/>
      <c r="X81" s="17"/>
      <c r="Y81" s="17"/>
      <c r="Z81" s="17"/>
      <c r="AA81" s="17"/>
      <c r="AB81" s="17"/>
      <c r="AC81" s="13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2:38" s="1" customFormat="1" ht="12" hidden="1" x14ac:dyDescent="0.15">
      <c r="B82" s="2"/>
      <c r="R82" s="209"/>
      <c r="S82" s="209"/>
      <c r="T82" s="13"/>
      <c r="U82" s="13"/>
      <c r="V82" s="17"/>
      <c r="W82" s="17"/>
      <c r="X82" s="17"/>
      <c r="Y82" s="17"/>
      <c r="Z82" s="17"/>
      <c r="AA82" s="17"/>
      <c r="AB82" s="17"/>
      <c r="AC82" s="13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2:38" s="1" customFormat="1" ht="12.75" hidden="1" thickBot="1" x14ac:dyDescent="0.2">
      <c r="B83" s="2"/>
      <c r="C83" s="1" t="s">
        <v>4</v>
      </c>
      <c r="F83" s="3"/>
      <c r="R83" s="208"/>
      <c r="S83" s="208"/>
      <c r="T83" s="11"/>
      <c r="U83" s="3"/>
      <c r="AC83" s="3"/>
    </row>
    <row r="84" spans="2:38" s="1" customFormat="1" ht="12" hidden="1" x14ac:dyDescent="0.15">
      <c r="B84" s="2"/>
      <c r="C84" s="5" t="s">
        <v>56</v>
      </c>
      <c r="D84" s="6"/>
      <c r="E84" s="6" t="s">
        <v>57</v>
      </c>
      <c r="F84" s="6"/>
      <c r="G84" s="6" t="s">
        <v>58</v>
      </c>
      <c r="H84" s="7"/>
      <c r="R84" s="9"/>
      <c r="S84" s="9"/>
      <c r="T84" s="3"/>
      <c r="U84" s="3"/>
      <c r="AC84" s="3"/>
    </row>
    <row r="85" spans="2:38" s="1" customFormat="1" ht="12" hidden="1" x14ac:dyDescent="0.15">
      <c r="B85" s="2"/>
      <c r="C85" s="192">
        <v>100</v>
      </c>
      <c r="D85" s="186"/>
      <c r="E85" s="186" t="s">
        <v>55</v>
      </c>
      <c r="F85" s="186"/>
      <c r="G85" s="220">
        <f>-10*LOG((10^(-E86/10)+10^(-E87/10))/2)</f>
        <v>15.935911906364472</v>
      </c>
      <c r="H85" s="221"/>
      <c r="R85" s="32"/>
      <c r="S85" s="32"/>
      <c r="AC85" s="3"/>
    </row>
    <row r="86" spans="2:38" s="1" customFormat="1" ht="12" hidden="1" x14ac:dyDescent="0.15">
      <c r="B86" s="2"/>
      <c r="C86" s="189">
        <v>125</v>
      </c>
      <c r="D86" s="190"/>
      <c r="E86" s="186">
        <v>15.6</v>
      </c>
      <c r="F86" s="186"/>
      <c r="G86" s="222"/>
      <c r="H86" s="223"/>
      <c r="R86" s="32"/>
      <c r="S86" s="32"/>
      <c r="AC86" s="3"/>
    </row>
    <row r="87" spans="2:38" s="1" customFormat="1" ht="12" hidden="1" x14ac:dyDescent="0.15">
      <c r="B87" s="2"/>
      <c r="C87" s="192">
        <v>160</v>
      </c>
      <c r="D87" s="186"/>
      <c r="E87" s="186">
        <v>16.3</v>
      </c>
      <c r="F87" s="186"/>
      <c r="G87" s="224"/>
      <c r="H87" s="225"/>
      <c r="R87" s="32"/>
      <c r="S87" s="32"/>
      <c r="AC87" s="3"/>
    </row>
    <row r="88" spans="2:38" s="1" customFormat="1" ht="12" hidden="1" x14ac:dyDescent="0.15">
      <c r="C88" s="196">
        <v>200</v>
      </c>
      <c r="D88" s="197"/>
      <c r="E88" s="197">
        <v>15.8</v>
      </c>
      <c r="F88" s="197"/>
      <c r="G88" s="212">
        <f>-10*LOG((10^(-E88/10)+10^(-E89/10)+10^(-E90/10))/3)</f>
        <v>16.638051324362344</v>
      </c>
      <c r="H88" s="213"/>
      <c r="R88" s="10"/>
      <c r="S88" s="32"/>
      <c r="AC88" s="3"/>
    </row>
    <row r="89" spans="2:38" s="17" customFormat="1" ht="12" hidden="1" customHeight="1" x14ac:dyDescent="0.15">
      <c r="C89" s="218">
        <v>250</v>
      </c>
      <c r="D89" s="219"/>
      <c r="E89" s="211">
        <v>16.7</v>
      </c>
      <c r="F89" s="211"/>
      <c r="G89" s="214"/>
      <c r="H89" s="215"/>
      <c r="I89" s="209"/>
      <c r="J89" s="209"/>
      <c r="K89" s="13"/>
      <c r="L89" s="209"/>
      <c r="M89" s="209"/>
      <c r="N89" s="13"/>
      <c r="O89" s="209"/>
      <c r="P89" s="209"/>
      <c r="Q89" s="13"/>
      <c r="R89" s="10"/>
      <c r="S89" s="32"/>
      <c r="T89" s="1"/>
      <c r="U89" s="1"/>
      <c r="V89" s="1"/>
      <c r="W89" s="1"/>
      <c r="X89" s="1"/>
      <c r="Y89" s="1"/>
      <c r="Z89" s="1"/>
      <c r="AA89" s="1"/>
      <c r="AB89" s="1"/>
      <c r="AC89" s="3"/>
      <c r="AD89" s="1"/>
      <c r="AE89" s="1"/>
      <c r="AF89" s="1"/>
      <c r="AG89" s="1"/>
      <c r="AH89" s="1"/>
      <c r="AI89" s="1"/>
      <c r="AJ89" s="1"/>
      <c r="AK89" s="1"/>
      <c r="AL89" s="1"/>
    </row>
    <row r="90" spans="2:38" s="17" customFormat="1" ht="12" hidden="1" customHeight="1" x14ac:dyDescent="0.15">
      <c r="C90" s="210">
        <v>315</v>
      </c>
      <c r="D90" s="211"/>
      <c r="E90" s="211">
        <v>17.600000000000001</v>
      </c>
      <c r="F90" s="211"/>
      <c r="G90" s="216"/>
      <c r="H90" s="217"/>
      <c r="I90" s="209"/>
      <c r="J90" s="209"/>
      <c r="K90" s="13"/>
      <c r="L90" s="209"/>
      <c r="M90" s="209"/>
      <c r="N90" s="13"/>
      <c r="O90" s="209"/>
      <c r="P90" s="209"/>
      <c r="Q90" s="13"/>
      <c r="R90" s="10"/>
      <c r="S90" s="32"/>
      <c r="T90" s="1"/>
      <c r="U90" s="1"/>
      <c r="V90" s="1"/>
      <c r="W90" s="1"/>
      <c r="X90" s="1"/>
      <c r="Y90" s="1"/>
      <c r="Z90" s="1"/>
      <c r="AA90" s="1"/>
      <c r="AB90" s="1"/>
      <c r="AC90" s="3"/>
      <c r="AD90" s="1"/>
      <c r="AE90" s="1"/>
      <c r="AF90" s="1"/>
      <c r="AG90" s="1"/>
      <c r="AH90" s="1"/>
      <c r="AI90" s="1"/>
      <c r="AJ90" s="1"/>
      <c r="AK90" s="1"/>
      <c r="AL90" s="1"/>
    </row>
    <row r="91" spans="2:38" s="1" customFormat="1" ht="12" hidden="1" x14ac:dyDescent="0.15">
      <c r="C91" s="192">
        <v>400</v>
      </c>
      <c r="D91" s="186"/>
      <c r="E91" s="186">
        <v>18.399999999999999</v>
      </c>
      <c r="F91" s="186"/>
      <c r="G91" s="220">
        <f>-10*LOG((10^(-E91/10)+10^(-E92/10)+10^(-E93/10))/3)</f>
        <v>19.144780306916218</v>
      </c>
      <c r="H91" s="221"/>
      <c r="I91" s="3"/>
      <c r="J91" s="3"/>
      <c r="K91" s="3"/>
      <c r="L91" s="3"/>
      <c r="M91" s="3"/>
      <c r="N91" s="3"/>
      <c r="O91" s="3"/>
      <c r="P91" s="3"/>
      <c r="Q91" s="3"/>
      <c r="R91" s="10"/>
      <c r="S91" s="32"/>
      <c r="AC91" s="3"/>
    </row>
    <row r="92" spans="2:38" s="1" customFormat="1" ht="12" hidden="1" x14ac:dyDescent="0.15">
      <c r="C92" s="189">
        <v>500</v>
      </c>
      <c r="D92" s="190"/>
      <c r="E92" s="186">
        <v>19.100000000000001</v>
      </c>
      <c r="F92" s="186"/>
      <c r="G92" s="222"/>
      <c r="H92" s="223"/>
      <c r="I92" s="3"/>
      <c r="J92" s="3"/>
      <c r="K92" s="3"/>
      <c r="L92" s="3"/>
      <c r="M92" s="3"/>
      <c r="N92" s="3"/>
      <c r="O92" s="3"/>
      <c r="P92" s="3"/>
      <c r="Q92" s="3"/>
      <c r="R92" s="10"/>
      <c r="S92" s="32"/>
      <c r="AC92" s="3"/>
    </row>
    <row r="93" spans="2:38" s="1" customFormat="1" ht="12" hidden="1" x14ac:dyDescent="0.15">
      <c r="C93" s="192">
        <v>630</v>
      </c>
      <c r="D93" s="186"/>
      <c r="E93" s="186">
        <v>20.100000000000001</v>
      </c>
      <c r="F93" s="186"/>
      <c r="G93" s="224"/>
      <c r="H93" s="225"/>
      <c r="R93" s="10"/>
      <c r="S93" s="32"/>
      <c r="AC93" s="3"/>
    </row>
    <row r="94" spans="2:38" s="1" customFormat="1" ht="12" hidden="1" x14ac:dyDescent="0.15">
      <c r="C94" s="196">
        <v>800</v>
      </c>
      <c r="D94" s="197"/>
      <c r="E94" s="197">
        <v>21.8</v>
      </c>
      <c r="F94" s="197"/>
      <c r="G94" s="212">
        <f>-10*LOG((10^(-E94/10)+10^(-E95/10)+10^(-E96/10))/3)</f>
        <v>23.205692554553352</v>
      </c>
      <c r="H94" s="213"/>
      <c r="R94" s="10"/>
      <c r="S94" s="32"/>
      <c r="AC94" s="3"/>
    </row>
    <row r="95" spans="2:38" s="1" customFormat="1" ht="12" hidden="1" x14ac:dyDescent="0.15">
      <c r="C95" s="201">
        <v>1000</v>
      </c>
      <c r="D95" s="202"/>
      <c r="E95" s="197">
        <v>23.4</v>
      </c>
      <c r="F95" s="197"/>
      <c r="G95" s="214"/>
      <c r="H95" s="215"/>
      <c r="R95" s="3"/>
      <c r="AC95" s="3"/>
    </row>
    <row r="96" spans="2:38" s="1" customFormat="1" ht="13.5" hidden="1" customHeight="1" x14ac:dyDescent="0.15">
      <c r="C96" s="196">
        <v>1250</v>
      </c>
      <c r="D96" s="197"/>
      <c r="E96" s="226">
        <v>25</v>
      </c>
      <c r="F96" s="227"/>
      <c r="G96" s="216"/>
      <c r="H96" s="217"/>
      <c r="I96" s="10"/>
      <c r="J96" s="10"/>
      <c r="K96" s="10"/>
      <c r="L96" s="10"/>
      <c r="M96" s="10"/>
      <c r="N96" s="10"/>
      <c r="O96" s="10"/>
      <c r="P96" s="10"/>
      <c r="Q96" s="10"/>
      <c r="R96" s="3"/>
      <c r="AC96" s="3"/>
    </row>
    <row r="97" spans="2:41" s="1" customFormat="1" ht="13.5" hidden="1" customHeight="1" x14ac:dyDescent="0.15">
      <c r="C97" s="192">
        <v>1600</v>
      </c>
      <c r="D97" s="186"/>
      <c r="E97" s="232">
        <v>26.3</v>
      </c>
      <c r="F97" s="185"/>
      <c r="G97" s="220">
        <f>-10*LOG((10^(-E97/10)+10^(-E98/10)+10^(-E99/10))/3)</f>
        <v>27.088476736950348</v>
      </c>
      <c r="H97" s="221"/>
      <c r="I97" s="10"/>
      <c r="J97" s="10"/>
      <c r="K97" s="10"/>
      <c r="L97" s="10"/>
      <c r="M97" s="10"/>
      <c r="N97" s="10"/>
      <c r="O97" s="10"/>
      <c r="P97" s="10"/>
      <c r="Q97" s="10"/>
      <c r="R97" s="3"/>
      <c r="AC97" s="3"/>
    </row>
    <row r="98" spans="2:41" s="1" customFormat="1" ht="13.5" hidden="1" customHeight="1" x14ac:dyDescent="0.15">
      <c r="C98" s="189">
        <v>2000</v>
      </c>
      <c r="D98" s="190"/>
      <c r="E98" s="232">
        <v>26.9</v>
      </c>
      <c r="F98" s="185"/>
      <c r="G98" s="222"/>
      <c r="H98" s="223"/>
      <c r="I98" s="10"/>
      <c r="J98" s="10"/>
      <c r="K98" s="10"/>
      <c r="L98" s="10"/>
      <c r="M98" s="10"/>
      <c r="N98" s="10"/>
      <c r="O98" s="10"/>
      <c r="P98" s="10"/>
      <c r="Q98" s="10"/>
      <c r="R98" s="3"/>
      <c r="AC98" s="3"/>
      <c r="AL98" s="3"/>
    </row>
    <row r="99" spans="2:41" s="1" customFormat="1" ht="13.5" hidden="1" customHeight="1" x14ac:dyDescent="0.15">
      <c r="C99" s="192">
        <v>2500</v>
      </c>
      <c r="D99" s="186"/>
      <c r="E99" s="232">
        <v>28.3</v>
      </c>
      <c r="F99" s="185"/>
      <c r="G99" s="224"/>
      <c r="H99" s="225"/>
      <c r="I99" s="10"/>
      <c r="J99" s="10"/>
      <c r="K99" s="10"/>
      <c r="L99" s="10"/>
      <c r="M99" s="10"/>
      <c r="N99" s="10"/>
      <c r="O99" s="10"/>
      <c r="P99" s="10"/>
      <c r="Q99" s="10"/>
      <c r="R99" s="3"/>
      <c r="AC99" s="3"/>
      <c r="AL99" s="3"/>
    </row>
    <row r="100" spans="2:41" s="1" customFormat="1" ht="13.5" hidden="1" customHeight="1" x14ac:dyDescent="0.15">
      <c r="C100" s="196">
        <v>3150</v>
      </c>
      <c r="D100" s="197"/>
      <c r="E100" s="226">
        <v>28.8</v>
      </c>
      <c r="F100" s="227"/>
      <c r="G100" s="212">
        <f>-10*LOG((10^(-E100/10)+10^(-E101/10)+10^(-E102/10))/3)</f>
        <v>24.01940138848564</v>
      </c>
      <c r="H100" s="213"/>
      <c r="I100" s="10"/>
      <c r="J100" s="10"/>
      <c r="K100" s="10"/>
      <c r="L100" s="10"/>
      <c r="M100" s="10"/>
      <c r="N100" s="10"/>
      <c r="O100" s="10"/>
      <c r="P100" s="10"/>
      <c r="Q100" s="10"/>
      <c r="R100" s="3"/>
      <c r="AL100" s="3"/>
    </row>
    <row r="101" spans="2:41" s="1" customFormat="1" ht="13.5" hidden="1" customHeight="1" x14ac:dyDescent="0.15">
      <c r="C101" s="201">
        <v>4000</v>
      </c>
      <c r="D101" s="202"/>
      <c r="E101" s="226">
        <v>27.3</v>
      </c>
      <c r="F101" s="227"/>
      <c r="G101" s="214"/>
      <c r="H101" s="215"/>
      <c r="I101" s="10"/>
      <c r="J101" s="10"/>
      <c r="K101" s="10"/>
      <c r="L101" s="10"/>
      <c r="M101" s="10"/>
      <c r="N101" s="10"/>
      <c r="O101" s="10"/>
      <c r="P101" s="10"/>
      <c r="Q101" s="10"/>
      <c r="R101" s="3"/>
    </row>
    <row r="102" spans="2:41" s="1" customFormat="1" ht="13.5" hidden="1" customHeight="1" thickBot="1" x14ac:dyDescent="0.2">
      <c r="C102" s="205">
        <v>5000</v>
      </c>
      <c r="D102" s="206"/>
      <c r="E102" s="230">
        <v>20.6</v>
      </c>
      <c r="F102" s="231"/>
      <c r="G102" s="228"/>
      <c r="H102" s="229"/>
      <c r="I102" s="10"/>
      <c r="J102" s="10"/>
      <c r="K102" s="10"/>
      <c r="L102" s="10"/>
      <c r="M102" s="10"/>
      <c r="N102" s="10"/>
      <c r="O102" s="10"/>
      <c r="P102" s="10"/>
      <c r="Q102" s="10"/>
      <c r="R102" s="3"/>
      <c r="Z102" s="1" t="s">
        <v>64</v>
      </c>
      <c r="AC102" s="3"/>
    </row>
    <row r="103" spans="2:41" s="1" customFormat="1" ht="12" hidden="1" x14ac:dyDescent="0.15">
      <c r="R103" s="3"/>
      <c r="Z103" s="5" t="s">
        <v>25</v>
      </c>
      <c r="AA103" s="6"/>
      <c r="AB103" s="6" t="s">
        <v>57</v>
      </c>
      <c r="AC103" s="6"/>
      <c r="AD103" s="6" t="s">
        <v>24</v>
      </c>
      <c r="AE103" s="7"/>
    </row>
    <row r="104" spans="2:41" s="1" customFormat="1" ht="12" hidden="1" x14ac:dyDescent="0.15">
      <c r="B104" s="2"/>
      <c r="R104" s="3"/>
      <c r="Z104" s="192">
        <v>100</v>
      </c>
      <c r="AA104" s="186"/>
      <c r="AB104" s="186">
        <f>E112-$AF$104</f>
        <v>14.600000000000001</v>
      </c>
      <c r="AC104" s="186"/>
      <c r="AD104" s="220">
        <f>-10*LOG((10^(-AB104/10)+10^(-AB105/10)+10^(-AB106/10))/3)</f>
        <v>14.580832944972467</v>
      </c>
      <c r="AE104" s="221"/>
      <c r="AF104" s="1">
        <v>2</v>
      </c>
    </row>
    <row r="105" spans="2:41" s="1" customFormat="1" ht="12" hidden="1" x14ac:dyDescent="0.15">
      <c r="B105" s="2"/>
      <c r="R105" s="3"/>
      <c r="Z105" s="189">
        <v>125</v>
      </c>
      <c r="AA105" s="190"/>
      <c r="AB105" s="186">
        <f t="shared" ref="AB105:AB121" si="14">E113-$AF$104</f>
        <v>14.100000000000001</v>
      </c>
      <c r="AC105" s="186"/>
      <c r="AD105" s="222"/>
      <c r="AE105" s="223"/>
    </row>
    <row r="106" spans="2:41" s="1" customFormat="1" ht="12" hidden="1" x14ac:dyDescent="0.15">
      <c r="B106" s="2"/>
      <c r="R106" s="3"/>
      <c r="Z106" s="192">
        <v>160</v>
      </c>
      <c r="AA106" s="186"/>
      <c r="AB106" s="186">
        <f t="shared" si="14"/>
        <v>15.100000000000001</v>
      </c>
      <c r="AC106" s="186"/>
      <c r="AD106" s="224"/>
      <c r="AE106" s="225"/>
      <c r="AM106" s="3"/>
      <c r="AN106" s="3"/>
      <c r="AO106" s="3"/>
    </row>
    <row r="107" spans="2:41" s="1" customFormat="1" ht="12" hidden="1" x14ac:dyDescent="0.15">
      <c r="B107" s="2"/>
      <c r="R107" s="3"/>
      <c r="Z107" s="196">
        <v>200</v>
      </c>
      <c r="AA107" s="197"/>
      <c r="AB107" s="186">
        <f t="shared" si="14"/>
        <v>17.5</v>
      </c>
      <c r="AC107" s="186"/>
      <c r="AD107" s="212">
        <f>-10*LOG((10^(-AB107/10)+10^(-AB108/10)+10^(-AB109/10))/3)</f>
        <v>18.406828359269134</v>
      </c>
      <c r="AE107" s="213"/>
      <c r="AM107" s="3"/>
      <c r="AN107" s="3"/>
      <c r="AO107" s="3"/>
    </row>
    <row r="108" spans="2:41" s="1" customFormat="1" ht="12" hidden="1" x14ac:dyDescent="0.15">
      <c r="B108" s="2"/>
      <c r="R108" s="3"/>
      <c r="Z108" s="218">
        <v>250</v>
      </c>
      <c r="AA108" s="219"/>
      <c r="AB108" s="186">
        <f t="shared" si="14"/>
        <v>18.7</v>
      </c>
      <c r="AC108" s="186"/>
      <c r="AD108" s="214"/>
      <c r="AE108" s="215"/>
      <c r="AM108" s="233"/>
      <c r="AN108" s="233"/>
      <c r="AO108" s="3"/>
    </row>
    <row r="109" spans="2:41" s="1" customFormat="1" ht="13.5" hidden="1" customHeight="1" x14ac:dyDescent="0.15">
      <c r="B109" s="2"/>
      <c r="R109" s="3"/>
      <c r="Z109" s="210">
        <v>315</v>
      </c>
      <c r="AA109" s="211"/>
      <c r="AB109" s="186">
        <f t="shared" si="14"/>
        <v>19.2</v>
      </c>
      <c r="AC109" s="186"/>
      <c r="AD109" s="216"/>
      <c r="AE109" s="217"/>
    </row>
    <row r="110" spans="2:41" s="1" customFormat="1" ht="12.75" hidden="1" thickBot="1" x14ac:dyDescent="0.2">
      <c r="B110" s="2"/>
      <c r="C110" s="1" t="s">
        <v>59</v>
      </c>
      <c r="F110" s="3"/>
      <c r="R110" s="3"/>
      <c r="Z110" s="192">
        <v>400</v>
      </c>
      <c r="AA110" s="186"/>
      <c r="AB110" s="186">
        <f t="shared" si="14"/>
        <v>19.399999999999999</v>
      </c>
      <c r="AC110" s="186"/>
      <c r="AD110" s="220">
        <f>-10*LOG((10^(-AB110/10)+10^(-AB111/10)+10^(-AB112/10))/3)</f>
        <v>20.236597436485667</v>
      </c>
      <c r="AE110" s="221"/>
    </row>
    <row r="111" spans="2:41" s="1" customFormat="1" ht="12" hidden="1" x14ac:dyDescent="0.15">
      <c r="B111" s="2"/>
      <c r="C111" s="5" t="s">
        <v>56</v>
      </c>
      <c r="D111" s="6"/>
      <c r="E111" s="6" t="s">
        <v>57</v>
      </c>
      <c r="F111" s="6"/>
      <c r="G111" s="6" t="s">
        <v>58</v>
      </c>
      <c r="H111" s="7"/>
      <c r="R111" s="3"/>
      <c r="Z111" s="189">
        <v>500</v>
      </c>
      <c r="AA111" s="190"/>
      <c r="AB111" s="186">
        <f t="shared" si="14"/>
        <v>19.8</v>
      </c>
      <c r="AC111" s="186"/>
      <c r="AD111" s="222"/>
      <c r="AE111" s="223"/>
    </row>
    <row r="112" spans="2:41" s="1" customFormat="1" ht="13.5" hidden="1" customHeight="1" x14ac:dyDescent="0.15">
      <c r="B112" s="2"/>
      <c r="C112" s="192">
        <v>100</v>
      </c>
      <c r="D112" s="186"/>
      <c r="E112" s="186">
        <v>16.600000000000001</v>
      </c>
      <c r="F112" s="186"/>
      <c r="G112" s="220">
        <f>-10*LOG((10^(-E112/10)+10^(-E113/10)+10^(-E114/10))/3)</f>
        <v>16.580832944972467</v>
      </c>
      <c r="H112" s="221"/>
      <c r="R112" s="3"/>
      <c r="Z112" s="192">
        <v>630</v>
      </c>
      <c r="AA112" s="186"/>
      <c r="AB112" s="186">
        <f t="shared" si="14"/>
        <v>21.9</v>
      </c>
      <c r="AC112" s="186"/>
      <c r="AD112" s="224"/>
      <c r="AE112" s="225"/>
    </row>
    <row r="113" spans="2:38" s="1" customFormat="1" ht="12" hidden="1" x14ac:dyDescent="0.15">
      <c r="B113" s="2"/>
      <c r="C113" s="189">
        <v>125</v>
      </c>
      <c r="D113" s="190"/>
      <c r="E113" s="186">
        <v>16.100000000000001</v>
      </c>
      <c r="F113" s="186"/>
      <c r="G113" s="222"/>
      <c r="H113" s="223"/>
      <c r="R113" s="3"/>
      <c r="Z113" s="196">
        <v>800</v>
      </c>
      <c r="AA113" s="197"/>
      <c r="AB113" s="186">
        <f t="shared" si="14"/>
        <v>23.3</v>
      </c>
      <c r="AC113" s="186"/>
      <c r="AD113" s="212">
        <f>-10*LOG((10^(-AB113/10)+10^(-AB114/10)+10^(-AB115/10))/3)</f>
        <v>24.495023313231933</v>
      </c>
      <c r="AE113" s="213"/>
    </row>
    <row r="114" spans="2:38" s="1" customFormat="1" ht="12" hidden="1" x14ac:dyDescent="0.15">
      <c r="B114" s="2"/>
      <c r="C114" s="192">
        <v>160</v>
      </c>
      <c r="D114" s="186"/>
      <c r="E114" s="186">
        <v>17.100000000000001</v>
      </c>
      <c r="F114" s="186"/>
      <c r="G114" s="224"/>
      <c r="H114" s="225"/>
      <c r="R114" s="3"/>
      <c r="Z114" s="201">
        <v>1000</v>
      </c>
      <c r="AA114" s="202"/>
      <c r="AB114" s="186">
        <f t="shared" si="14"/>
        <v>24.6</v>
      </c>
      <c r="AC114" s="186"/>
      <c r="AD114" s="214"/>
      <c r="AE114" s="215"/>
    </row>
    <row r="115" spans="2:38" s="1" customFormat="1" ht="13.5" hidden="1" customHeight="1" x14ac:dyDescent="0.15">
      <c r="B115" s="2"/>
      <c r="C115" s="196">
        <v>200</v>
      </c>
      <c r="D115" s="197"/>
      <c r="E115" s="197">
        <v>19.5</v>
      </c>
      <c r="F115" s="197"/>
      <c r="G115" s="212">
        <f>-10*LOG((10^(-E115/10)+10^(-E116/10)+10^(-E117/10))/3)</f>
        <v>20.406828359269134</v>
      </c>
      <c r="H115" s="213"/>
      <c r="R115" s="3"/>
      <c r="Z115" s="196">
        <v>1250</v>
      </c>
      <c r="AA115" s="197"/>
      <c r="AB115" s="186">
        <f t="shared" si="14"/>
        <v>26</v>
      </c>
      <c r="AC115" s="186"/>
      <c r="AD115" s="216"/>
      <c r="AE115" s="217"/>
    </row>
    <row r="116" spans="2:38" s="1" customFormat="1" ht="12" hidden="1" x14ac:dyDescent="0.15">
      <c r="B116" s="2"/>
      <c r="C116" s="218">
        <v>250</v>
      </c>
      <c r="D116" s="219"/>
      <c r="E116" s="211">
        <v>20.7</v>
      </c>
      <c r="F116" s="211"/>
      <c r="G116" s="214"/>
      <c r="H116" s="215"/>
      <c r="R116" s="3"/>
      <c r="Z116" s="192">
        <v>1600</v>
      </c>
      <c r="AA116" s="186"/>
      <c r="AB116" s="186">
        <f t="shared" si="14"/>
        <v>27.2</v>
      </c>
      <c r="AC116" s="186"/>
      <c r="AD116" s="220">
        <f>-10*LOG((10^(-AB116/10)+10^(-AB117/10)+10^(-AB118/10))/3)</f>
        <v>26.227035702943251</v>
      </c>
      <c r="AE116" s="221"/>
    </row>
    <row r="117" spans="2:38" s="1" customFormat="1" ht="12" hidden="1" x14ac:dyDescent="0.15">
      <c r="B117" s="2"/>
      <c r="C117" s="210">
        <v>315</v>
      </c>
      <c r="D117" s="211"/>
      <c r="E117" s="211">
        <v>21.2</v>
      </c>
      <c r="F117" s="211"/>
      <c r="G117" s="216"/>
      <c r="H117" s="217"/>
      <c r="R117" s="3"/>
      <c r="Z117" s="189">
        <v>2000</v>
      </c>
      <c r="AA117" s="190"/>
      <c r="AB117" s="186">
        <f t="shared" si="14"/>
        <v>27.7</v>
      </c>
      <c r="AC117" s="186"/>
      <c r="AD117" s="222"/>
      <c r="AE117" s="223"/>
    </row>
    <row r="118" spans="2:38" s="1" customFormat="1" ht="13.5" hidden="1" customHeight="1" x14ac:dyDescent="0.15">
      <c r="B118" s="2"/>
      <c r="C118" s="192">
        <v>400</v>
      </c>
      <c r="D118" s="186"/>
      <c r="E118" s="186">
        <v>21.4</v>
      </c>
      <c r="F118" s="186"/>
      <c r="G118" s="220">
        <f>-10*LOG((10^(-E118/10)+10^(-E119/10)+10^(-E120/10))/3)</f>
        <v>22.236597436485663</v>
      </c>
      <c r="H118" s="221"/>
      <c r="R118" s="3"/>
      <c r="Z118" s="192">
        <v>2500</v>
      </c>
      <c r="AA118" s="186"/>
      <c r="AB118" s="186">
        <f t="shared" si="14"/>
        <v>24.5</v>
      </c>
      <c r="AC118" s="186"/>
      <c r="AD118" s="224"/>
      <c r="AE118" s="225"/>
    </row>
    <row r="119" spans="2:38" s="1" customFormat="1" ht="13.5" hidden="1" customHeight="1" x14ac:dyDescent="0.15">
      <c r="B119" s="2"/>
      <c r="C119" s="189">
        <v>500</v>
      </c>
      <c r="D119" s="190"/>
      <c r="E119" s="186">
        <v>21.8</v>
      </c>
      <c r="F119" s="186"/>
      <c r="G119" s="222"/>
      <c r="H119" s="223"/>
      <c r="R119" s="3"/>
      <c r="Z119" s="196">
        <v>3150</v>
      </c>
      <c r="AA119" s="197"/>
      <c r="AB119" s="186">
        <f t="shared" si="14"/>
        <v>20.7</v>
      </c>
      <c r="AC119" s="186"/>
      <c r="AD119" s="212">
        <f>-10*LOG((10^(-AB119/10)+10^(-AB120/10)+10^(-AB121/10))/3)</f>
        <v>22.148562191831829</v>
      </c>
      <c r="AE119" s="213"/>
    </row>
    <row r="120" spans="2:38" s="1" customFormat="1" ht="14.25" hidden="1" customHeight="1" x14ac:dyDescent="0.15">
      <c r="B120" s="2"/>
      <c r="C120" s="192">
        <v>630</v>
      </c>
      <c r="D120" s="186"/>
      <c r="E120" s="186">
        <v>23.9</v>
      </c>
      <c r="F120" s="186"/>
      <c r="G120" s="224"/>
      <c r="H120" s="225"/>
      <c r="R120" s="3"/>
      <c r="Z120" s="201">
        <v>4000</v>
      </c>
      <c r="AA120" s="202"/>
      <c r="AB120" s="186">
        <f t="shared" si="14"/>
        <v>21.7</v>
      </c>
      <c r="AC120" s="186"/>
      <c r="AD120" s="214"/>
      <c r="AE120" s="215"/>
    </row>
    <row r="121" spans="2:38" s="1" customFormat="1" ht="12.75" hidden="1" thickBot="1" x14ac:dyDescent="0.2">
      <c r="B121" s="2"/>
      <c r="C121" s="196">
        <v>800</v>
      </c>
      <c r="D121" s="197"/>
      <c r="E121" s="197">
        <v>25.3</v>
      </c>
      <c r="F121" s="197"/>
      <c r="G121" s="212">
        <f>-10*LOG((10^(-E121/10)+10^(-E122/10)+10^(-E123/10))/3)</f>
        <v>26.495023313231929</v>
      </c>
      <c r="H121" s="213"/>
      <c r="R121" s="3"/>
      <c r="Z121" s="205">
        <v>5000</v>
      </c>
      <c r="AA121" s="206"/>
      <c r="AB121" s="186">
        <f t="shared" si="14"/>
        <v>25.2</v>
      </c>
      <c r="AC121" s="186"/>
      <c r="AD121" s="228"/>
      <c r="AE121" s="229"/>
    </row>
    <row r="122" spans="2:38" s="1" customFormat="1" ht="12" hidden="1" x14ac:dyDescent="0.15">
      <c r="B122" s="2"/>
      <c r="C122" s="201">
        <v>1000</v>
      </c>
      <c r="D122" s="202"/>
      <c r="E122" s="197">
        <v>26.6</v>
      </c>
      <c r="F122" s="197"/>
      <c r="G122" s="214"/>
      <c r="H122" s="215"/>
      <c r="R122" s="3"/>
      <c r="AC122" s="3"/>
    </row>
    <row r="123" spans="2:38" s="1" customFormat="1" hidden="1" x14ac:dyDescent="0.15">
      <c r="B123" s="2"/>
      <c r="C123" s="196">
        <v>1250</v>
      </c>
      <c r="D123" s="197"/>
      <c r="E123" s="226">
        <v>28</v>
      </c>
      <c r="F123" s="227"/>
      <c r="G123" s="216"/>
      <c r="H123" s="217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" customFormat="1" hidden="1" x14ac:dyDescent="0.15">
      <c r="B124" s="2"/>
      <c r="C124" s="192">
        <v>1600</v>
      </c>
      <c r="D124" s="186"/>
      <c r="E124" s="232">
        <v>29.2</v>
      </c>
      <c r="F124" s="185"/>
      <c r="G124" s="220">
        <f>-10*LOG((10^(-E124/10)+10^(-E125/10)+10^(-E126/10))/3)</f>
        <v>28.227035702943247</v>
      </c>
      <c r="H124" s="221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" customFormat="1" hidden="1" x14ac:dyDescent="0.15">
      <c r="B125" s="2"/>
      <c r="C125" s="189">
        <v>2000</v>
      </c>
      <c r="D125" s="190"/>
      <c r="E125" s="232">
        <v>29.7</v>
      </c>
      <c r="F125" s="185"/>
      <c r="G125" s="222"/>
      <c r="H125" s="223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" customFormat="1" hidden="1" x14ac:dyDescent="0.15">
      <c r="B126" s="2"/>
      <c r="C126" s="192">
        <v>2500</v>
      </c>
      <c r="D126" s="186"/>
      <c r="E126" s="232">
        <v>26.5</v>
      </c>
      <c r="F126" s="185"/>
      <c r="G126" s="224"/>
      <c r="H126" s="225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" customFormat="1" hidden="1" x14ac:dyDescent="0.15">
      <c r="B127" s="2"/>
      <c r="C127" s="196">
        <v>3150</v>
      </c>
      <c r="D127" s="197"/>
      <c r="E127" s="226">
        <v>22.7</v>
      </c>
      <c r="F127" s="227"/>
      <c r="G127" s="212">
        <f>-10*LOG((10^(-E127/10)+10^(-E128/10)+10^(-E129/10))/3)</f>
        <v>24.148562191831829</v>
      </c>
      <c r="H127" s="213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" customFormat="1" hidden="1" x14ac:dyDescent="0.15">
      <c r="B128" s="2"/>
      <c r="C128" s="201">
        <v>4000</v>
      </c>
      <c r="D128" s="202"/>
      <c r="E128" s="226">
        <v>23.7</v>
      </c>
      <c r="F128" s="227"/>
      <c r="G128" s="214"/>
      <c r="H128" s="215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" customFormat="1" ht="14.25" hidden="1" thickBot="1" x14ac:dyDescent="0.2">
      <c r="B129" s="2"/>
      <c r="C129" s="205">
        <v>5000</v>
      </c>
      <c r="D129" s="206"/>
      <c r="E129" s="230">
        <v>27.2</v>
      </c>
      <c r="F129" s="231"/>
      <c r="G129" s="228"/>
      <c r="H129" s="2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" customFormat="1" hidden="1" x14ac:dyDescent="0.15">
      <c r="B130" s="2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hidden="1" x14ac:dyDescent="0.15"/>
    <row r="132" spans="2:38" hidden="1" x14ac:dyDescent="0.15"/>
    <row r="133" spans="2:38" hidden="1" x14ac:dyDescent="0.15"/>
    <row r="134" spans="2:38" hidden="1" x14ac:dyDescent="0.15"/>
    <row r="135" spans="2:38" hidden="1" x14ac:dyDescent="0.15"/>
    <row r="136" spans="2:38" hidden="1" x14ac:dyDescent="0.15"/>
    <row r="137" spans="2:38" hidden="1" x14ac:dyDescent="0.15"/>
    <row r="138" spans="2:38" ht="14.25" hidden="1" thickBot="1" x14ac:dyDescent="0.2">
      <c r="Z138" s="1" t="s">
        <v>65</v>
      </c>
      <c r="AA138" s="1"/>
      <c r="AB138" s="1"/>
      <c r="AC138" s="3"/>
      <c r="AD138" s="1"/>
      <c r="AE138" s="1"/>
    </row>
    <row r="139" spans="2:38" hidden="1" x14ac:dyDescent="0.15">
      <c r="Z139" s="5" t="s">
        <v>25</v>
      </c>
      <c r="AA139" s="6"/>
      <c r="AB139" s="6" t="s">
        <v>57</v>
      </c>
      <c r="AC139" s="6"/>
      <c r="AD139" s="6" t="s">
        <v>24</v>
      </c>
      <c r="AE139" s="7"/>
    </row>
    <row r="140" spans="2:38" hidden="1" x14ac:dyDescent="0.15">
      <c r="Z140" s="192">
        <v>100</v>
      </c>
      <c r="AA140" s="186"/>
      <c r="AB140" s="186">
        <f>E148-$AF$104</f>
        <v>19.2</v>
      </c>
      <c r="AC140" s="186"/>
      <c r="AD140" s="220">
        <f>-10*LOG((10^(-AB140/10)+10^(-AB141/10)+10^(-AB142/10))/3)</f>
        <v>18.606191359971731</v>
      </c>
      <c r="AE140" s="221"/>
    </row>
    <row r="141" spans="2:38" hidden="1" x14ac:dyDescent="0.15">
      <c r="Z141" s="189">
        <v>125</v>
      </c>
      <c r="AA141" s="190"/>
      <c r="AB141" s="186">
        <f t="shared" ref="AB141:AB157" si="15">E149-$AF$104</f>
        <v>16.899999999999999</v>
      </c>
      <c r="AC141" s="186"/>
      <c r="AD141" s="222"/>
      <c r="AE141" s="223"/>
    </row>
    <row r="142" spans="2:38" hidden="1" x14ac:dyDescent="0.15">
      <c r="Z142" s="192">
        <v>160</v>
      </c>
      <c r="AA142" s="186"/>
      <c r="AB142" s="186">
        <f t="shared" si="15"/>
        <v>20.5</v>
      </c>
      <c r="AC142" s="186"/>
      <c r="AD142" s="224"/>
      <c r="AE142" s="225"/>
    </row>
    <row r="143" spans="2:38" hidden="1" x14ac:dyDescent="0.15">
      <c r="Z143" s="196">
        <v>200</v>
      </c>
      <c r="AA143" s="197"/>
      <c r="AB143" s="186">
        <f t="shared" si="15"/>
        <v>19.3</v>
      </c>
      <c r="AC143" s="186"/>
      <c r="AD143" s="212">
        <f>-10*LOG((10^(-AB143/10)+10^(-AB144/10)+10^(-AB145/10))/3)</f>
        <v>18.959558320545092</v>
      </c>
      <c r="AE143" s="213"/>
    </row>
    <row r="144" spans="2:38" hidden="1" x14ac:dyDescent="0.15">
      <c r="Z144" s="218">
        <v>250</v>
      </c>
      <c r="AA144" s="219"/>
      <c r="AB144" s="186">
        <f t="shared" si="15"/>
        <v>18.7</v>
      </c>
      <c r="AC144" s="186"/>
      <c r="AD144" s="214"/>
      <c r="AE144" s="215"/>
    </row>
    <row r="145" spans="3:31" hidden="1" x14ac:dyDescent="0.15">
      <c r="Z145" s="210">
        <v>315</v>
      </c>
      <c r="AA145" s="211"/>
      <c r="AB145" s="186">
        <f t="shared" si="15"/>
        <v>18.899999999999999</v>
      </c>
      <c r="AC145" s="186"/>
      <c r="AD145" s="216"/>
      <c r="AE145" s="217"/>
    </row>
    <row r="146" spans="3:31" ht="14.25" hidden="1" thickBot="1" x14ac:dyDescent="0.2">
      <c r="C146" s="1" t="s">
        <v>60</v>
      </c>
      <c r="D146" s="1"/>
      <c r="E146" s="1"/>
      <c r="F146" s="3"/>
      <c r="G146" s="1"/>
      <c r="H146" s="1"/>
      <c r="Z146" s="192">
        <v>400</v>
      </c>
      <c r="AA146" s="186"/>
      <c r="AB146" s="186">
        <f t="shared" si="15"/>
        <v>20.7</v>
      </c>
      <c r="AC146" s="186"/>
      <c r="AD146" s="220">
        <f>-10*LOG((10^(-AB146/10)+10^(-AB147/10)+10^(-AB148/10))/3)</f>
        <v>22.469119965856791</v>
      </c>
      <c r="AE146" s="221"/>
    </row>
    <row r="147" spans="3:31" hidden="1" x14ac:dyDescent="0.15">
      <c r="C147" s="5" t="s">
        <v>56</v>
      </c>
      <c r="D147" s="6"/>
      <c r="E147" s="6" t="s">
        <v>57</v>
      </c>
      <c r="F147" s="6"/>
      <c r="G147" s="6" t="s">
        <v>58</v>
      </c>
      <c r="H147" s="7"/>
      <c r="Z147" s="189">
        <v>500</v>
      </c>
      <c r="AA147" s="190"/>
      <c r="AB147" s="186">
        <f t="shared" si="15"/>
        <v>23</v>
      </c>
      <c r="AC147" s="186"/>
      <c r="AD147" s="222"/>
      <c r="AE147" s="223"/>
    </row>
    <row r="148" spans="3:31" hidden="1" x14ac:dyDescent="0.15">
      <c r="C148" s="192">
        <v>100</v>
      </c>
      <c r="D148" s="186"/>
      <c r="E148" s="186">
        <v>21.2</v>
      </c>
      <c r="F148" s="186"/>
      <c r="G148" s="220">
        <f>-10*LOG((10^(-E148/10)+10^(-E149/10)+10^(-E150/10))/3)</f>
        <v>20.606191359971735</v>
      </c>
      <c r="H148" s="221"/>
      <c r="Z148" s="192">
        <v>630</v>
      </c>
      <c r="AA148" s="186"/>
      <c r="AB148" s="186">
        <f t="shared" si="15"/>
        <v>24.6</v>
      </c>
      <c r="AC148" s="186"/>
      <c r="AD148" s="224"/>
      <c r="AE148" s="225"/>
    </row>
    <row r="149" spans="3:31" hidden="1" x14ac:dyDescent="0.15">
      <c r="C149" s="189">
        <v>125</v>
      </c>
      <c r="D149" s="190"/>
      <c r="E149" s="186">
        <v>18.899999999999999</v>
      </c>
      <c r="F149" s="186"/>
      <c r="G149" s="222"/>
      <c r="H149" s="223"/>
      <c r="Z149" s="196">
        <v>800</v>
      </c>
      <c r="AA149" s="197"/>
      <c r="AB149" s="186">
        <f t="shared" si="15"/>
        <v>26.9</v>
      </c>
      <c r="AC149" s="186"/>
      <c r="AD149" s="212">
        <f>-10*LOG((10^(-AB149/10)+10^(-AB150/10)+10^(-AB151/10))/3)</f>
        <v>28.305692554553353</v>
      </c>
      <c r="AE149" s="213"/>
    </row>
    <row r="150" spans="3:31" hidden="1" x14ac:dyDescent="0.15">
      <c r="C150" s="192">
        <v>160</v>
      </c>
      <c r="D150" s="186"/>
      <c r="E150" s="186">
        <v>22.5</v>
      </c>
      <c r="F150" s="186"/>
      <c r="G150" s="224"/>
      <c r="H150" s="225"/>
      <c r="Z150" s="201">
        <v>1000</v>
      </c>
      <c r="AA150" s="202"/>
      <c r="AB150" s="186">
        <f t="shared" si="15"/>
        <v>28.5</v>
      </c>
      <c r="AC150" s="186"/>
      <c r="AD150" s="214"/>
      <c r="AE150" s="215"/>
    </row>
    <row r="151" spans="3:31" hidden="1" x14ac:dyDescent="0.15">
      <c r="C151" s="196">
        <v>200</v>
      </c>
      <c r="D151" s="197"/>
      <c r="E151" s="197">
        <v>21.3</v>
      </c>
      <c r="F151" s="197"/>
      <c r="G151" s="212">
        <f>-10*LOG((10^(-E151/10)+10^(-E152/10)+10^(-E153/10))/3)</f>
        <v>20.959558320545089</v>
      </c>
      <c r="H151" s="213"/>
      <c r="Z151" s="196">
        <v>1250</v>
      </c>
      <c r="AA151" s="197"/>
      <c r="AB151" s="186">
        <f t="shared" si="15"/>
        <v>30.1</v>
      </c>
      <c r="AC151" s="186"/>
      <c r="AD151" s="216"/>
      <c r="AE151" s="217"/>
    </row>
    <row r="152" spans="3:31" hidden="1" x14ac:dyDescent="0.15">
      <c r="C152" s="218">
        <v>250</v>
      </c>
      <c r="D152" s="219"/>
      <c r="E152" s="211">
        <v>20.7</v>
      </c>
      <c r="F152" s="211"/>
      <c r="G152" s="214"/>
      <c r="H152" s="215"/>
      <c r="Z152" s="192">
        <v>1600</v>
      </c>
      <c r="AA152" s="186"/>
      <c r="AB152" s="186">
        <f t="shared" si="15"/>
        <v>32</v>
      </c>
      <c r="AC152" s="186"/>
      <c r="AD152" s="220">
        <f>-10*LOG((10^(-AB152/10)+10^(-AB153/10)+10^(-AB154/10))/3)</f>
        <v>31.17328091448471</v>
      </c>
      <c r="AE152" s="221"/>
    </row>
    <row r="153" spans="3:31" hidden="1" x14ac:dyDescent="0.15">
      <c r="C153" s="210">
        <v>315</v>
      </c>
      <c r="D153" s="211"/>
      <c r="E153" s="211">
        <v>20.9</v>
      </c>
      <c r="F153" s="211"/>
      <c r="G153" s="216"/>
      <c r="H153" s="217"/>
      <c r="Z153" s="189">
        <v>2000</v>
      </c>
      <c r="AA153" s="190"/>
      <c r="AB153" s="186">
        <f t="shared" si="15"/>
        <v>32.5</v>
      </c>
      <c r="AC153" s="186"/>
      <c r="AD153" s="222"/>
      <c r="AE153" s="223"/>
    </row>
    <row r="154" spans="3:31" hidden="1" x14ac:dyDescent="0.15">
      <c r="C154" s="192">
        <v>400</v>
      </c>
      <c r="D154" s="186"/>
      <c r="E154" s="186">
        <v>22.7</v>
      </c>
      <c r="F154" s="186"/>
      <c r="G154" s="220">
        <f>-10*LOG((10^(-E154/10)+10^(-E155/10)+10^(-E156/10))/3)</f>
        <v>24.469119965856795</v>
      </c>
      <c r="H154" s="221"/>
      <c r="Z154" s="192">
        <v>2500</v>
      </c>
      <c r="AA154" s="186"/>
      <c r="AB154" s="186">
        <f t="shared" si="15"/>
        <v>29.6</v>
      </c>
      <c r="AC154" s="186"/>
      <c r="AD154" s="224"/>
      <c r="AE154" s="225"/>
    </row>
    <row r="155" spans="3:31" hidden="1" x14ac:dyDescent="0.15">
      <c r="C155" s="189">
        <v>500</v>
      </c>
      <c r="D155" s="190"/>
      <c r="E155" s="186">
        <v>25</v>
      </c>
      <c r="F155" s="186"/>
      <c r="G155" s="222"/>
      <c r="H155" s="223"/>
      <c r="Z155" s="196">
        <v>3150</v>
      </c>
      <c r="AA155" s="197"/>
      <c r="AB155" s="186">
        <f t="shared" si="15"/>
        <v>24.7</v>
      </c>
      <c r="AC155" s="186"/>
      <c r="AD155" s="212">
        <f>-10*LOG((10^(-AB155/10)+10^(-AB156/10)+10^(-AB157/10))/3)</f>
        <v>24.158905677940737</v>
      </c>
      <c r="AE155" s="213"/>
    </row>
    <row r="156" spans="3:31" hidden="1" x14ac:dyDescent="0.15">
      <c r="C156" s="192">
        <v>630</v>
      </c>
      <c r="D156" s="186"/>
      <c r="E156" s="186">
        <v>26.6</v>
      </c>
      <c r="F156" s="186"/>
      <c r="G156" s="224"/>
      <c r="H156" s="225"/>
      <c r="Z156" s="201">
        <v>4000</v>
      </c>
      <c r="AA156" s="202"/>
      <c r="AB156" s="186">
        <f t="shared" si="15"/>
        <v>22.6</v>
      </c>
      <c r="AC156" s="186"/>
      <c r="AD156" s="214"/>
      <c r="AE156" s="215"/>
    </row>
    <row r="157" spans="3:31" ht="14.25" hidden="1" thickBot="1" x14ac:dyDescent="0.2">
      <c r="C157" s="196">
        <v>800</v>
      </c>
      <c r="D157" s="197"/>
      <c r="E157" s="197">
        <v>28.9</v>
      </c>
      <c r="F157" s="197"/>
      <c r="G157" s="212">
        <f>-10*LOG((10^(-E157/10)+10^(-E158/10)+10^(-E159/10))/3)</f>
        <v>30.30569255455335</v>
      </c>
      <c r="H157" s="213"/>
      <c r="Z157" s="205">
        <v>5000</v>
      </c>
      <c r="AA157" s="206"/>
      <c r="AB157" s="186">
        <f t="shared" si="15"/>
        <v>25.8</v>
      </c>
      <c r="AC157" s="186"/>
      <c r="AD157" s="228"/>
      <c r="AE157" s="229"/>
    </row>
    <row r="158" spans="3:31" hidden="1" x14ac:dyDescent="0.15">
      <c r="C158" s="201">
        <v>1000</v>
      </c>
      <c r="D158" s="202"/>
      <c r="E158" s="197">
        <v>30.5</v>
      </c>
      <c r="F158" s="197"/>
      <c r="G158" s="214"/>
      <c r="H158" s="215"/>
    </row>
    <row r="159" spans="3:31" hidden="1" x14ac:dyDescent="0.15">
      <c r="C159" s="196">
        <v>1250</v>
      </c>
      <c r="D159" s="197"/>
      <c r="E159" s="226">
        <v>32.1</v>
      </c>
      <c r="F159" s="227"/>
      <c r="G159" s="216"/>
      <c r="H159" s="217"/>
    </row>
    <row r="160" spans="3:31" hidden="1" x14ac:dyDescent="0.15">
      <c r="C160" s="192">
        <v>1600</v>
      </c>
      <c r="D160" s="186"/>
      <c r="E160" s="232">
        <v>34</v>
      </c>
      <c r="F160" s="185"/>
      <c r="G160" s="220">
        <f>-10*LOG((10^(-E160/10)+10^(-E161/10)+10^(-E162/10))/3)</f>
        <v>33.173280914484707</v>
      </c>
      <c r="H160" s="221"/>
    </row>
    <row r="161" spans="3:8" hidden="1" x14ac:dyDescent="0.15">
      <c r="C161" s="189">
        <v>2000</v>
      </c>
      <c r="D161" s="190"/>
      <c r="E161" s="232">
        <v>34.5</v>
      </c>
      <c r="F161" s="185"/>
      <c r="G161" s="222"/>
      <c r="H161" s="223"/>
    </row>
    <row r="162" spans="3:8" hidden="1" x14ac:dyDescent="0.15">
      <c r="C162" s="192">
        <v>2500</v>
      </c>
      <c r="D162" s="186"/>
      <c r="E162" s="232">
        <v>31.6</v>
      </c>
      <c r="F162" s="185"/>
      <c r="G162" s="224"/>
      <c r="H162" s="225"/>
    </row>
    <row r="163" spans="3:8" hidden="1" x14ac:dyDescent="0.15">
      <c r="C163" s="196">
        <v>3150</v>
      </c>
      <c r="D163" s="197"/>
      <c r="E163" s="226">
        <v>26.7</v>
      </c>
      <c r="F163" s="227"/>
      <c r="G163" s="212">
        <f>-10*LOG((10^(-E163/10)+10^(-E164/10)+10^(-E165/10))/3)</f>
        <v>26.158905677940734</v>
      </c>
      <c r="H163" s="213"/>
    </row>
    <row r="164" spans="3:8" hidden="1" x14ac:dyDescent="0.15">
      <c r="C164" s="201">
        <v>4000</v>
      </c>
      <c r="D164" s="202"/>
      <c r="E164" s="226">
        <v>24.6</v>
      </c>
      <c r="F164" s="227"/>
      <c r="G164" s="214"/>
      <c r="H164" s="215"/>
    </row>
    <row r="165" spans="3:8" ht="14.25" hidden="1" thickBot="1" x14ac:dyDescent="0.2">
      <c r="C165" s="205">
        <v>5000</v>
      </c>
      <c r="D165" s="206"/>
      <c r="E165" s="230">
        <v>27.8</v>
      </c>
      <c r="F165" s="231"/>
      <c r="G165" s="228"/>
      <c r="H165" s="229"/>
    </row>
    <row r="166" spans="3:8" hidden="1" x14ac:dyDescent="0.15"/>
    <row r="167" spans="3:8" hidden="1" x14ac:dyDescent="0.15"/>
    <row r="168" spans="3:8" hidden="1" x14ac:dyDescent="0.15"/>
    <row r="169" spans="3:8" hidden="1" x14ac:dyDescent="0.15"/>
    <row r="170" spans="3:8" hidden="1" x14ac:dyDescent="0.15"/>
    <row r="171" spans="3:8" hidden="1" x14ac:dyDescent="0.15"/>
    <row r="172" spans="3:8" hidden="1" x14ac:dyDescent="0.15"/>
    <row r="173" spans="3:8" hidden="1" x14ac:dyDescent="0.15"/>
    <row r="174" spans="3:8" hidden="1" x14ac:dyDescent="0.15"/>
    <row r="175" spans="3:8" hidden="1" x14ac:dyDescent="0.15"/>
    <row r="176" spans="3:8" hidden="1" x14ac:dyDescent="0.15"/>
    <row r="177" spans="3:8" hidden="1" x14ac:dyDescent="0.15">
      <c r="C177" s="1" t="s">
        <v>61</v>
      </c>
      <c r="D177" s="1"/>
      <c r="E177" s="1"/>
      <c r="F177" s="3"/>
      <c r="G177" s="1"/>
      <c r="H177" s="1"/>
    </row>
    <row r="178" spans="3:8" ht="14.25" hidden="1" thickBot="1" x14ac:dyDescent="0.2">
      <c r="C178" s="1"/>
      <c r="D178" s="1"/>
      <c r="E178" s="1"/>
      <c r="F178" s="3"/>
      <c r="G178" s="1"/>
      <c r="H178" s="1"/>
    </row>
    <row r="179" spans="3:8" hidden="1" x14ac:dyDescent="0.15">
      <c r="C179" s="5" t="s">
        <v>56</v>
      </c>
      <c r="D179" s="6"/>
      <c r="E179" s="6" t="s">
        <v>57</v>
      </c>
      <c r="F179" s="6"/>
      <c r="G179" s="6" t="s">
        <v>58</v>
      </c>
      <c r="H179" s="7"/>
    </row>
    <row r="180" spans="3:8" hidden="1" x14ac:dyDescent="0.15">
      <c r="C180" s="184">
        <v>100</v>
      </c>
      <c r="D180" s="185"/>
      <c r="E180" s="186" t="s">
        <v>55</v>
      </c>
      <c r="F180" s="186"/>
      <c r="G180" s="187">
        <f>-10*LOG((10^(-E181/10)+10^(-E182/10))/2)</f>
        <v>12.535911906364474</v>
      </c>
      <c r="H180" s="188"/>
    </row>
    <row r="181" spans="3:8" hidden="1" x14ac:dyDescent="0.15">
      <c r="C181" s="189">
        <v>125</v>
      </c>
      <c r="D181" s="190"/>
      <c r="E181" s="191">
        <v>12.9</v>
      </c>
      <c r="F181" s="191"/>
      <c r="G181" s="187"/>
      <c r="H181" s="188"/>
    </row>
    <row r="182" spans="3:8" hidden="1" x14ac:dyDescent="0.15">
      <c r="C182" s="192">
        <v>160</v>
      </c>
      <c r="D182" s="186"/>
      <c r="E182" s="191">
        <v>12.2</v>
      </c>
      <c r="F182" s="191"/>
      <c r="G182" s="187"/>
      <c r="H182" s="188"/>
    </row>
    <row r="183" spans="3:8" hidden="1" x14ac:dyDescent="0.15">
      <c r="C183" s="196">
        <v>200</v>
      </c>
      <c r="D183" s="197"/>
      <c r="E183" s="198">
        <v>11.8</v>
      </c>
      <c r="F183" s="198"/>
      <c r="G183" s="199">
        <f>-10*LOG((10^(-E183/10)+10^(-E184/10)+10^(-E185/10))/3)</f>
        <v>12.467313844622073</v>
      </c>
      <c r="H183" s="200"/>
    </row>
    <row r="184" spans="3:8" hidden="1" x14ac:dyDescent="0.15">
      <c r="C184" s="201">
        <v>250</v>
      </c>
      <c r="D184" s="202"/>
      <c r="E184" s="198">
        <v>12.2</v>
      </c>
      <c r="F184" s="198"/>
      <c r="G184" s="199"/>
      <c r="H184" s="200"/>
    </row>
    <row r="185" spans="3:8" hidden="1" x14ac:dyDescent="0.15">
      <c r="C185" s="196">
        <v>315</v>
      </c>
      <c r="D185" s="197"/>
      <c r="E185" s="198">
        <v>13.6</v>
      </c>
      <c r="F185" s="198"/>
      <c r="G185" s="199"/>
      <c r="H185" s="200"/>
    </row>
    <row r="186" spans="3:8" hidden="1" x14ac:dyDescent="0.15">
      <c r="C186" s="192">
        <v>400</v>
      </c>
      <c r="D186" s="186"/>
      <c r="E186" s="191">
        <v>14.3</v>
      </c>
      <c r="F186" s="191"/>
      <c r="G186" s="187">
        <f>-10*LOG((10^(-E186/10)+10^(-E187/10)+10^(-E188/10))/3)</f>
        <v>15.503352187067684</v>
      </c>
      <c r="H186" s="188"/>
    </row>
    <row r="187" spans="3:8" hidden="1" x14ac:dyDescent="0.15">
      <c r="C187" s="189">
        <v>500</v>
      </c>
      <c r="D187" s="190"/>
      <c r="E187" s="191">
        <v>15.7</v>
      </c>
      <c r="F187" s="191"/>
      <c r="G187" s="187"/>
      <c r="H187" s="188"/>
    </row>
    <row r="188" spans="3:8" hidden="1" x14ac:dyDescent="0.15">
      <c r="C188" s="192">
        <v>630</v>
      </c>
      <c r="D188" s="186"/>
      <c r="E188" s="191">
        <v>16.899999999999999</v>
      </c>
      <c r="F188" s="191"/>
      <c r="G188" s="187"/>
      <c r="H188" s="188"/>
    </row>
    <row r="189" spans="3:8" hidden="1" x14ac:dyDescent="0.15">
      <c r="C189" s="196">
        <v>800</v>
      </c>
      <c r="D189" s="197"/>
      <c r="E189" s="198">
        <v>19.2</v>
      </c>
      <c r="F189" s="198"/>
      <c r="G189" s="199">
        <f>-10*LOG((10^(-E189/10)+10^(-E190/10)+10^(-E191/10))/3)</f>
        <v>20.418387914665786</v>
      </c>
      <c r="H189" s="200"/>
    </row>
    <row r="190" spans="3:8" hidden="1" x14ac:dyDescent="0.15">
      <c r="C190" s="201">
        <v>1000</v>
      </c>
      <c r="D190" s="202"/>
      <c r="E190" s="198">
        <v>20.5</v>
      </c>
      <c r="F190" s="198"/>
      <c r="G190" s="199"/>
      <c r="H190" s="200"/>
    </row>
    <row r="191" spans="3:8" hidden="1" x14ac:dyDescent="0.15">
      <c r="C191" s="196">
        <v>1250</v>
      </c>
      <c r="D191" s="197"/>
      <c r="E191" s="198">
        <v>22</v>
      </c>
      <c r="F191" s="198"/>
      <c r="G191" s="199"/>
      <c r="H191" s="200"/>
    </row>
    <row r="192" spans="3:8" hidden="1" x14ac:dyDescent="0.15">
      <c r="C192" s="192">
        <v>1600</v>
      </c>
      <c r="D192" s="186"/>
      <c r="E192" s="191">
        <v>23.6</v>
      </c>
      <c r="F192" s="191"/>
      <c r="G192" s="187">
        <f>-10*LOG((10^(-E192/10)+10^(-E193/10)+10^(-E194/10))/3)</f>
        <v>25.373883908329908</v>
      </c>
      <c r="H192" s="188"/>
    </row>
    <row r="193" spans="3:8" hidden="1" x14ac:dyDescent="0.15">
      <c r="C193" s="189">
        <v>2000</v>
      </c>
      <c r="D193" s="190"/>
      <c r="E193" s="191">
        <v>25.6</v>
      </c>
      <c r="F193" s="191"/>
      <c r="G193" s="187"/>
      <c r="H193" s="188"/>
    </row>
    <row r="194" spans="3:8" hidden="1" x14ac:dyDescent="0.15">
      <c r="C194" s="192">
        <v>2500</v>
      </c>
      <c r="D194" s="186"/>
      <c r="E194" s="191">
        <v>28</v>
      </c>
      <c r="F194" s="191"/>
      <c r="G194" s="187"/>
      <c r="H194" s="188"/>
    </row>
    <row r="195" spans="3:8" hidden="1" x14ac:dyDescent="0.15">
      <c r="C195" s="196">
        <v>3150</v>
      </c>
      <c r="D195" s="197"/>
      <c r="E195" s="198">
        <v>30</v>
      </c>
      <c r="F195" s="198"/>
      <c r="G195" s="199">
        <f>-10*LOG((10^(-E195/10)+10^(-E196/10)+10^(-E197/10))/3)</f>
        <v>31.468447847089497</v>
      </c>
      <c r="H195" s="200"/>
    </row>
    <row r="196" spans="3:8" hidden="1" x14ac:dyDescent="0.15">
      <c r="C196" s="201">
        <v>4000</v>
      </c>
      <c r="D196" s="202"/>
      <c r="E196" s="198">
        <v>31.8</v>
      </c>
      <c r="F196" s="198"/>
      <c r="G196" s="199"/>
      <c r="H196" s="200"/>
    </row>
    <row r="197" spans="3:8" ht="14.25" hidden="1" thickBot="1" x14ac:dyDescent="0.2">
      <c r="C197" s="205">
        <v>5000</v>
      </c>
      <c r="D197" s="206"/>
      <c r="E197" s="207">
        <v>33.200000000000003</v>
      </c>
      <c r="F197" s="207"/>
      <c r="G197" s="203"/>
      <c r="H197" s="204"/>
    </row>
    <row r="198" spans="3:8" hidden="1" x14ac:dyDescent="0.15"/>
    <row r="199" spans="3:8" hidden="1" x14ac:dyDescent="0.15"/>
    <row r="200" spans="3:8" hidden="1" x14ac:dyDescent="0.15"/>
    <row r="201" spans="3:8" hidden="1" x14ac:dyDescent="0.15"/>
    <row r="202" spans="3:8" hidden="1" x14ac:dyDescent="0.15"/>
    <row r="203" spans="3:8" hidden="1" x14ac:dyDescent="0.15"/>
    <row r="204" spans="3:8" hidden="1" x14ac:dyDescent="0.15"/>
    <row r="205" spans="3:8" ht="14.25" hidden="1" thickBot="1" x14ac:dyDescent="0.2">
      <c r="C205" s="1" t="s">
        <v>62</v>
      </c>
      <c r="D205" s="1"/>
      <c r="E205" s="1"/>
      <c r="F205" s="3"/>
      <c r="G205" s="1"/>
      <c r="H205" s="1"/>
    </row>
    <row r="206" spans="3:8" hidden="1" x14ac:dyDescent="0.15">
      <c r="C206" s="5" t="s">
        <v>56</v>
      </c>
      <c r="D206" s="6"/>
      <c r="E206" s="6" t="s">
        <v>57</v>
      </c>
      <c r="F206" s="6"/>
      <c r="G206" s="6" t="s">
        <v>58</v>
      </c>
      <c r="H206" s="7"/>
    </row>
    <row r="207" spans="3:8" hidden="1" x14ac:dyDescent="0.15">
      <c r="C207" s="184">
        <v>100</v>
      </c>
      <c r="D207" s="185"/>
      <c r="E207" s="186" t="s">
        <v>55</v>
      </c>
      <c r="F207" s="186"/>
      <c r="G207" s="187">
        <f>-10*LOG((10^(-E208/10)+10^(-E209/10))/2)</f>
        <v>11.185559149763948</v>
      </c>
      <c r="H207" s="188"/>
    </row>
    <row r="208" spans="3:8" hidden="1" x14ac:dyDescent="0.15">
      <c r="C208" s="189">
        <v>125</v>
      </c>
      <c r="D208" s="190"/>
      <c r="E208" s="191">
        <v>10.5</v>
      </c>
      <c r="F208" s="191"/>
      <c r="G208" s="187"/>
      <c r="H208" s="188"/>
    </row>
    <row r="209" spans="3:8" hidden="1" x14ac:dyDescent="0.15">
      <c r="C209" s="192">
        <v>160</v>
      </c>
      <c r="D209" s="186"/>
      <c r="E209" s="191">
        <v>12</v>
      </c>
      <c r="F209" s="191"/>
      <c r="G209" s="187"/>
      <c r="H209" s="188"/>
    </row>
    <row r="210" spans="3:8" hidden="1" x14ac:dyDescent="0.15">
      <c r="C210" s="196">
        <v>200</v>
      </c>
      <c r="D210" s="197"/>
      <c r="E210" s="198">
        <v>13.1</v>
      </c>
      <c r="F210" s="198"/>
      <c r="G210" s="199">
        <f>-10*LOG((10^(-E210/10)+10^(-E211/10)+10^(-E212/10))/3)</f>
        <v>14.228932557260821</v>
      </c>
      <c r="H210" s="200"/>
    </row>
    <row r="211" spans="3:8" hidden="1" x14ac:dyDescent="0.15">
      <c r="C211" s="201">
        <v>250</v>
      </c>
      <c r="D211" s="202"/>
      <c r="E211" s="198">
        <v>14.2</v>
      </c>
      <c r="F211" s="198"/>
      <c r="G211" s="199"/>
      <c r="H211" s="200"/>
    </row>
    <row r="212" spans="3:8" hidden="1" x14ac:dyDescent="0.15">
      <c r="C212" s="196">
        <v>315</v>
      </c>
      <c r="D212" s="197"/>
      <c r="E212" s="198">
        <v>15.8</v>
      </c>
      <c r="F212" s="198"/>
      <c r="G212" s="199"/>
      <c r="H212" s="200"/>
    </row>
    <row r="213" spans="3:8" hidden="1" x14ac:dyDescent="0.15">
      <c r="C213" s="192">
        <v>400</v>
      </c>
      <c r="D213" s="186"/>
      <c r="E213" s="191">
        <v>18.100000000000001</v>
      </c>
      <c r="F213" s="191"/>
      <c r="G213" s="187">
        <f>-10*LOG((10^(-E213/10)+10^(-E214/10)+10^(-E215/10))/3)</f>
        <v>19.898379167683981</v>
      </c>
      <c r="H213" s="188"/>
    </row>
    <row r="214" spans="3:8" hidden="1" x14ac:dyDescent="0.15">
      <c r="C214" s="189">
        <v>500</v>
      </c>
      <c r="D214" s="190"/>
      <c r="E214" s="191">
        <v>20.5</v>
      </c>
      <c r="F214" s="191"/>
      <c r="G214" s="187"/>
      <c r="H214" s="188"/>
    </row>
    <row r="215" spans="3:8" hidden="1" x14ac:dyDescent="0.15">
      <c r="C215" s="192">
        <v>630</v>
      </c>
      <c r="D215" s="186"/>
      <c r="E215" s="191">
        <v>22</v>
      </c>
      <c r="F215" s="191"/>
      <c r="G215" s="187"/>
      <c r="H215" s="188"/>
    </row>
    <row r="216" spans="3:8" hidden="1" x14ac:dyDescent="0.15">
      <c r="C216" s="196">
        <v>800</v>
      </c>
      <c r="D216" s="197"/>
      <c r="E216" s="198">
        <v>23.5</v>
      </c>
      <c r="F216" s="198"/>
      <c r="G216" s="199">
        <f>-10*LOG((10^(-E216/10)+10^(-E217/10)+10^(-E218/10))/3)</f>
        <v>25.326987907555903</v>
      </c>
      <c r="H216" s="200"/>
    </row>
    <row r="217" spans="3:8" hidden="1" x14ac:dyDescent="0.15">
      <c r="C217" s="201">
        <v>1000</v>
      </c>
      <c r="D217" s="202"/>
      <c r="E217" s="198">
        <v>25.5</v>
      </c>
      <c r="F217" s="198"/>
      <c r="G217" s="199"/>
      <c r="H217" s="200"/>
    </row>
    <row r="218" spans="3:8" hidden="1" x14ac:dyDescent="0.15">
      <c r="C218" s="196">
        <v>1250</v>
      </c>
      <c r="D218" s="197"/>
      <c r="E218" s="198">
        <v>28.2</v>
      </c>
      <c r="F218" s="198"/>
      <c r="G218" s="199"/>
      <c r="H218" s="200"/>
    </row>
    <row r="219" spans="3:8" hidden="1" x14ac:dyDescent="0.15">
      <c r="C219" s="192">
        <v>1600</v>
      </c>
      <c r="D219" s="186"/>
      <c r="E219" s="191">
        <v>30.3</v>
      </c>
      <c r="F219" s="191"/>
      <c r="G219" s="187">
        <f>-10*LOG((10^(-E219/10)+10^(-E220/10)+10^(-E221/10))/3)</f>
        <v>32.225959159059741</v>
      </c>
      <c r="H219" s="188"/>
    </row>
    <row r="220" spans="3:8" hidden="1" x14ac:dyDescent="0.15">
      <c r="C220" s="189">
        <v>2000</v>
      </c>
      <c r="D220" s="190"/>
      <c r="E220" s="191">
        <v>32.799999999999997</v>
      </c>
      <c r="F220" s="191"/>
      <c r="G220" s="187"/>
      <c r="H220" s="188"/>
    </row>
    <row r="221" spans="3:8" hidden="1" x14ac:dyDescent="0.15">
      <c r="C221" s="192">
        <v>2500</v>
      </c>
      <c r="D221" s="186"/>
      <c r="E221" s="191">
        <v>34.700000000000003</v>
      </c>
      <c r="F221" s="191"/>
      <c r="G221" s="187"/>
      <c r="H221" s="188"/>
    </row>
    <row r="222" spans="3:8" hidden="1" x14ac:dyDescent="0.15">
      <c r="C222" s="196">
        <v>3150</v>
      </c>
      <c r="D222" s="197"/>
      <c r="E222" s="198">
        <v>35.799999999999997</v>
      </c>
      <c r="F222" s="198"/>
      <c r="G222" s="199">
        <f>-10*LOG((10^(-E222/10)+10^(-E223/10))/2)</f>
        <v>36.226727924153295</v>
      </c>
      <c r="H222" s="200"/>
    </row>
    <row r="223" spans="3:8" hidden="1" x14ac:dyDescent="0.15">
      <c r="C223" s="201">
        <v>4000</v>
      </c>
      <c r="D223" s="202"/>
      <c r="E223" s="198">
        <v>36.700000000000003</v>
      </c>
      <c r="F223" s="198"/>
      <c r="G223" s="199"/>
      <c r="H223" s="200"/>
    </row>
    <row r="224" spans="3:8" ht="14.25" hidden="1" thickBot="1" x14ac:dyDescent="0.2">
      <c r="C224" s="205">
        <v>5000</v>
      </c>
      <c r="D224" s="206"/>
      <c r="E224" s="207" t="s">
        <v>55</v>
      </c>
      <c r="F224" s="207"/>
      <c r="G224" s="203"/>
      <c r="H224" s="204"/>
    </row>
    <row r="225" spans="22:22" hidden="1" x14ac:dyDescent="0.15">
      <c r="V225" s="26"/>
    </row>
    <row r="226" spans="22:22" hidden="1" x14ac:dyDescent="0.15"/>
    <row r="227" spans="22:22" hidden="1" x14ac:dyDescent="0.15"/>
    <row r="228" spans="22:22" hidden="1" x14ac:dyDescent="0.15"/>
    <row r="229" spans="22:22" hidden="1" x14ac:dyDescent="0.15"/>
    <row r="230" spans="22:22" hidden="1" x14ac:dyDescent="0.15"/>
    <row r="231" spans="22:22" hidden="1" x14ac:dyDescent="0.15"/>
    <row r="232" spans="22:22" hidden="1" x14ac:dyDescent="0.15"/>
  </sheetData>
  <sheetProtection password="9600" sheet="1" objects="1" scenarios="1"/>
  <protectedRanges>
    <protectedRange sqref="J9:O12 J19:L24 R9:AL10 U19:Z22" name="範囲1"/>
  </protectedRanges>
  <mergeCells count="412">
    <mergeCell ref="Z155:AA155"/>
    <mergeCell ref="AB155:AC155"/>
    <mergeCell ref="AD155:AE157"/>
    <mergeCell ref="Z156:AA156"/>
    <mergeCell ref="AB156:AC156"/>
    <mergeCell ref="Z157:AA157"/>
    <mergeCell ref="AB157:AC157"/>
    <mergeCell ref="Z149:AA149"/>
    <mergeCell ref="AB149:AC149"/>
    <mergeCell ref="AD149:AE151"/>
    <mergeCell ref="Z150:AA150"/>
    <mergeCell ref="AB150:AC150"/>
    <mergeCell ref="Z151:AA151"/>
    <mergeCell ref="AB151:AC151"/>
    <mergeCell ref="Z152:AA152"/>
    <mergeCell ref="AB152:AC152"/>
    <mergeCell ref="AD152:AE154"/>
    <mergeCell ref="Z153:AA153"/>
    <mergeCell ref="AB153:AC153"/>
    <mergeCell ref="Z154:AA154"/>
    <mergeCell ref="AB154:AC154"/>
    <mergeCell ref="Z143:AA143"/>
    <mergeCell ref="AB143:AC143"/>
    <mergeCell ref="AD143:AE145"/>
    <mergeCell ref="Z144:AA144"/>
    <mergeCell ref="AB144:AC144"/>
    <mergeCell ref="Z145:AA145"/>
    <mergeCell ref="AB145:AC145"/>
    <mergeCell ref="Z146:AA146"/>
    <mergeCell ref="AB146:AC146"/>
    <mergeCell ref="AD146:AE148"/>
    <mergeCell ref="Z147:AA147"/>
    <mergeCell ref="AB147:AC147"/>
    <mergeCell ref="Z148:AA148"/>
    <mergeCell ref="AB148:AC148"/>
    <mergeCell ref="Z119:AA119"/>
    <mergeCell ref="AB119:AC119"/>
    <mergeCell ref="AD119:AE121"/>
    <mergeCell ref="Z120:AA120"/>
    <mergeCell ref="AB120:AC120"/>
    <mergeCell ref="Z121:AA121"/>
    <mergeCell ref="AB121:AC121"/>
    <mergeCell ref="Z140:AA140"/>
    <mergeCell ref="AB140:AC140"/>
    <mergeCell ref="AD140:AE142"/>
    <mergeCell ref="Z141:AA141"/>
    <mergeCell ref="AB141:AC141"/>
    <mergeCell ref="Z142:AA142"/>
    <mergeCell ref="AB142:AC142"/>
    <mergeCell ref="AD113:AE115"/>
    <mergeCell ref="Z114:AA114"/>
    <mergeCell ref="AB114:AC114"/>
    <mergeCell ref="Z115:AA115"/>
    <mergeCell ref="AB115:AC115"/>
    <mergeCell ref="Z116:AA116"/>
    <mergeCell ref="AB116:AC116"/>
    <mergeCell ref="AD116:AE118"/>
    <mergeCell ref="Z117:AA117"/>
    <mergeCell ref="AB117:AC117"/>
    <mergeCell ref="Z118:AA118"/>
    <mergeCell ref="AB118:AC118"/>
    <mergeCell ref="C222:D222"/>
    <mergeCell ref="E222:F222"/>
    <mergeCell ref="G222:H224"/>
    <mergeCell ref="C223:D223"/>
    <mergeCell ref="E223:F223"/>
    <mergeCell ref="C224:D224"/>
    <mergeCell ref="E224:F224"/>
    <mergeCell ref="C219:D219"/>
    <mergeCell ref="E219:F219"/>
    <mergeCell ref="G219:H221"/>
    <mergeCell ref="C220:D220"/>
    <mergeCell ref="E220:F220"/>
    <mergeCell ref="C221:D221"/>
    <mergeCell ref="E221:F221"/>
    <mergeCell ref="C216:D216"/>
    <mergeCell ref="E216:F216"/>
    <mergeCell ref="G216:H218"/>
    <mergeCell ref="C217:D217"/>
    <mergeCell ref="E217:F217"/>
    <mergeCell ref="C218:D218"/>
    <mergeCell ref="E218:F218"/>
    <mergeCell ref="C213:D213"/>
    <mergeCell ref="E213:F213"/>
    <mergeCell ref="G213:H215"/>
    <mergeCell ref="C214:D214"/>
    <mergeCell ref="E214:F214"/>
    <mergeCell ref="C215:D215"/>
    <mergeCell ref="E215:F215"/>
    <mergeCell ref="C210:D210"/>
    <mergeCell ref="E210:F210"/>
    <mergeCell ref="G210:H212"/>
    <mergeCell ref="C211:D211"/>
    <mergeCell ref="E211:F211"/>
    <mergeCell ref="C212:D212"/>
    <mergeCell ref="E212:F212"/>
    <mergeCell ref="C207:D207"/>
    <mergeCell ref="E207:F207"/>
    <mergeCell ref="G207:H209"/>
    <mergeCell ref="C208:D208"/>
    <mergeCell ref="E208:F208"/>
    <mergeCell ref="C209:D209"/>
    <mergeCell ref="E209:F209"/>
    <mergeCell ref="C195:D195"/>
    <mergeCell ref="E195:F195"/>
    <mergeCell ref="G195:H197"/>
    <mergeCell ref="C196:D196"/>
    <mergeCell ref="E196:F196"/>
    <mergeCell ref="C197:D197"/>
    <mergeCell ref="E197:F197"/>
    <mergeCell ref="C192:D192"/>
    <mergeCell ref="E192:F192"/>
    <mergeCell ref="G192:H194"/>
    <mergeCell ref="C193:D193"/>
    <mergeCell ref="E193:F193"/>
    <mergeCell ref="C194:D194"/>
    <mergeCell ref="E194:F194"/>
    <mergeCell ref="C189:D189"/>
    <mergeCell ref="E189:F189"/>
    <mergeCell ref="G189:H191"/>
    <mergeCell ref="C190:D190"/>
    <mergeCell ref="E190:F190"/>
    <mergeCell ref="C191:D191"/>
    <mergeCell ref="E191:F191"/>
    <mergeCell ref="C186:D186"/>
    <mergeCell ref="E186:F186"/>
    <mergeCell ref="G186:H188"/>
    <mergeCell ref="C187:D187"/>
    <mergeCell ref="E187:F187"/>
    <mergeCell ref="C188:D188"/>
    <mergeCell ref="E188:F188"/>
    <mergeCell ref="C183:D183"/>
    <mergeCell ref="E183:F183"/>
    <mergeCell ref="G183:H185"/>
    <mergeCell ref="C184:D184"/>
    <mergeCell ref="E184:F184"/>
    <mergeCell ref="C185:D185"/>
    <mergeCell ref="E185:F185"/>
    <mergeCell ref="C180:D180"/>
    <mergeCell ref="E180:F180"/>
    <mergeCell ref="G180:H182"/>
    <mergeCell ref="C181:D181"/>
    <mergeCell ref="E181:F181"/>
    <mergeCell ref="C182:D182"/>
    <mergeCell ref="E182:F182"/>
    <mergeCell ref="C163:D163"/>
    <mergeCell ref="E163:F163"/>
    <mergeCell ref="G163:H165"/>
    <mergeCell ref="C164:D164"/>
    <mergeCell ref="E164:F164"/>
    <mergeCell ref="C165:D165"/>
    <mergeCell ref="E165:F165"/>
    <mergeCell ref="C160:D160"/>
    <mergeCell ref="E160:F160"/>
    <mergeCell ref="G160:H162"/>
    <mergeCell ref="C161:D161"/>
    <mergeCell ref="E161:F161"/>
    <mergeCell ref="C162:D162"/>
    <mergeCell ref="E162:F162"/>
    <mergeCell ref="C157:D157"/>
    <mergeCell ref="E157:F157"/>
    <mergeCell ref="G157:H159"/>
    <mergeCell ref="C158:D158"/>
    <mergeCell ref="E158:F158"/>
    <mergeCell ref="C159:D159"/>
    <mergeCell ref="E159:F159"/>
    <mergeCell ref="C154:D154"/>
    <mergeCell ref="E154:F154"/>
    <mergeCell ref="G154:H156"/>
    <mergeCell ref="C155:D155"/>
    <mergeCell ref="E155:F155"/>
    <mergeCell ref="C156:D156"/>
    <mergeCell ref="E156:F156"/>
    <mergeCell ref="C151:D151"/>
    <mergeCell ref="E151:F151"/>
    <mergeCell ref="G151:H153"/>
    <mergeCell ref="C152:D152"/>
    <mergeCell ref="E152:F152"/>
    <mergeCell ref="C153:D153"/>
    <mergeCell ref="E153:F153"/>
    <mergeCell ref="C148:D148"/>
    <mergeCell ref="E148:F148"/>
    <mergeCell ref="G148:H150"/>
    <mergeCell ref="C149:D149"/>
    <mergeCell ref="E149:F149"/>
    <mergeCell ref="C150:D150"/>
    <mergeCell ref="E150:F150"/>
    <mergeCell ref="C127:D127"/>
    <mergeCell ref="E127:F127"/>
    <mergeCell ref="G127:H129"/>
    <mergeCell ref="C128:D128"/>
    <mergeCell ref="E128:F128"/>
    <mergeCell ref="C129:D129"/>
    <mergeCell ref="E129:F129"/>
    <mergeCell ref="C124:D124"/>
    <mergeCell ref="E124:F124"/>
    <mergeCell ref="G124:H126"/>
    <mergeCell ref="C125:D125"/>
    <mergeCell ref="E125:F125"/>
    <mergeCell ref="C126:D126"/>
    <mergeCell ref="E126:F126"/>
    <mergeCell ref="C121:D121"/>
    <mergeCell ref="E121:F121"/>
    <mergeCell ref="G121:H123"/>
    <mergeCell ref="C122:D122"/>
    <mergeCell ref="E122:F122"/>
    <mergeCell ref="C123:D123"/>
    <mergeCell ref="E123:F123"/>
    <mergeCell ref="C118:D118"/>
    <mergeCell ref="E118:F118"/>
    <mergeCell ref="G118:H120"/>
    <mergeCell ref="C119:D119"/>
    <mergeCell ref="E119:F119"/>
    <mergeCell ref="C120:D120"/>
    <mergeCell ref="E120:F120"/>
    <mergeCell ref="Z104:AA104"/>
    <mergeCell ref="AB104:AC104"/>
    <mergeCell ref="AD104:AE106"/>
    <mergeCell ref="Z105:AA105"/>
    <mergeCell ref="AB105:AC105"/>
    <mergeCell ref="Z106:AA106"/>
    <mergeCell ref="AB106:AC106"/>
    <mergeCell ref="Z107:AA107"/>
    <mergeCell ref="AB107:AC107"/>
    <mergeCell ref="AD107:AE109"/>
    <mergeCell ref="Z108:AA108"/>
    <mergeCell ref="AB108:AC108"/>
    <mergeCell ref="Z109:AA109"/>
    <mergeCell ref="AB109:AC109"/>
    <mergeCell ref="C115:D115"/>
    <mergeCell ref="E115:F115"/>
    <mergeCell ref="G115:H117"/>
    <mergeCell ref="C116:D116"/>
    <mergeCell ref="E116:F116"/>
    <mergeCell ref="C117:D117"/>
    <mergeCell ref="E117:F117"/>
    <mergeCell ref="AM108:AN108"/>
    <mergeCell ref="C112:D112"/>
    <mergeCell ref="E112:F112"/>
    <mergeCell ref="G112:H114"/>
    <mergeCell ref="C113:D113"/>
    <mergeCell ref="E113:F113"/>
    <mergeCell ref="C114:D114"/>
    <mergeCell ref="E114:F114"/>
    <mergeCell ref="Z110:AA110"/>
    <mergeCell ref="AB110:AC110"/>
    <mergeCell ref="AD110:AE112"/>
    <mergeCell ref="Z111:AA111"/>
    <mergeCell ref="AB111:AC111"/>
    <mergeCell ref="Z112:AA112"/>
    <mergeCell ref="AB112:AC112"/>
    <mergeCell ref="Z113:AA113"/>
    <mergeCell ref="AB113:AC113"/>
    <mergeCell ref="C100:D100"/>
    <mergeCell ref="E100:F100"/>
    <mergeCell ref="G100:H102"/>
    <mergeCell ref="C101:D101"/>
    <mergeCell ref="E101:F101"/>
    <mergeCell ref="C102:D102"/>
    <mergeCell ref="E102:F102"/>
    <mergeCell ref="C97:D97"/>
    <mergeCell ref="E97:F97"/>
    <mergeCell ref="G97:H99"/>
    <mergeCell ref="C98:D98"/>
    <mergeCell ref="E98:F98"/>
    <mergeCell ref="C99:D99"/>
    <mergeCell ref="E99:F99"/>
    <mergeCell ref="C94:D94"/>
    <mergeCell ref="E94:F94"/>
    <mergeCell ref="G94:H96"/>
    <mergeCell ref="C95:D95"/>
    <mergeCell ref="E95:F95"/>
    <mergeCell ref="C96:D96"/>
    <mergeCell ref="E96:F96"/>
    <mergeCell ref="C91:D91"/>
    <mergeCell ref="E91:F91"/>
    <mergeCell ref="G91:H93"/>
    <mergeCell ref="R83:S83"/>
    <mergeCell ref="C92:D92"/>
    <mergeCell ref="E92:F92"/>
    <mergeCell ref="C93:D93"/>
    <mergeCell ref="E93:F93"/>
    <mergeCell ref="I89:J89"/>
    <mergeCell ref="L89:M89"/>
    <mergeCell ref="O89:P89"/>
    <mergeCell ref="R81:S81"/>
    <mergeCell ref="C90:D90"/>
    <mergeCell ref="E90:F90"/>
    <mergeCell ref="I90:J90"/>
    <mergeCell ref="L90:M90"/>
    <mergeCell ref="O90:P90"/>
    <mergeCell ref="R82:S82"/>
    <mergeCell ref="C88:D88"/>
    <mergeCell ref="E88:F88"/>
    <mergeCell ref="G88:H90"/>
    <mergeCell ref="C89:D89"/>
    <mergeCell ref="E89:F89"/>
    <mergeCell ref="C85:D85"/>
    <mergeCell ref="E85:F85"/>
    <mergeCell ref="G85:H87"/>
    <mergeCell ref="C86:D86"/>
    <mergeCell ref="E86:F86"/>
    <mergeCell ref="C87:D87"/>
    <mergeCell ref="E87:F87"/>
    <mergeCell ref="C68:D68"/>
    <mergeCell ref="E68:F68"/>
    <mergeCell ref="G68:H70"/>
    <mergeCell ref="C69:D69"/>
    <mergeCell ref="E69:F69"/>
    <mergeCell ref="C70:D70"/>
    <mergeCell ref="E70:F70"/>
    <mergeCell ref="C65:D65"/>
    <mergeCell ref="E65:F65"/>
    <mergeCell ref="G65:H67"/>
    <mergeCell ref="C66:D66"/>
    <mergeCell ref="E66:F66"/>
    <mergeCell ref="C67:D67"/>
    <mergeCell ref="E67:F67"/>
    <mergeCell ref="C62:D62"/>
    <mergeCell ref="E62:F62"/>
    <mergeCell ref="G62:H64"/>
    <mergeCell ref="C63:D63"/>
    <mergeCell ref="E63:F63"/>
    <mergeCell ref="C64:D64"/>
    <mergeCell ref="E64:F64"/>
    <mergeCell ref="C59:D59"/>
    <mergeCell ref="E59:F59"/>
    <mergeCell ref="G59:H61"/>
    <mergeCell ref="C60:D60"/>
    <mergeCell ref="E60:F60"/>
    <mergeCell ref="C61:D61"/>
    <mergeCell ref="E61:F61"/>
    <mergeCell ref="C56:D56"/>
    <mergeCell ref="E56:F56"/>
    <mergeCell ref="G56:H58"/>
    <mergeCell ref="C57:D57"/>
    <mergeCell ref="E57:F57"/>
    <mergeCell ref="C58:D58"/>
    <mergeCell ref="E58:F58"/>
    <mergeCell ref="C53:D53"/>
    <mergeCell ref="E53:F53"/>
    <mergeCell ref="G53:H55"/>
    <mergeCell ref="C54:D54"/>
    <mergeCell ref="E54:F54"/>
    <mergeCell ref="C55:D55"/>
    <mergeCell ref="E55:F55"/>
    <mergeCell ref="D7:I8"/>
    <mergeCell ref="D9:I10"/>
    <mergeCell ref="D11:I12"/>
    <mergeCell ref="D21:I22"/>
    <mergeCell ref="D23:I24"/>
    <mergeCell ref="Y7:AL7"/>
    <mergeCell ref="D17:I18"/>
    <mergeCell ref="D19:I20"/>
    <mergeCell ref="J17:L18"/>
    <mergeCell ref="J9:L10"/>
    <mergeCell ref="J11:L12"/>
    <mergeCell ref="R17:T18"/>
    <mergeCell ref="R9:X10"/>
    <mergeCell ref="J19:L20"/>
    <mergeCell ref="R19:T20"/>
    <mergeCell ref="U17:Z18"/>
    <mergeCell ref="U19:Z20"/>
    <mergeCell ref="Y9:Z10"/>
    <mergeCell ref="J23:L24"/>
    <mergeCell ref="J7:L8"/>
    <mergeCell ref="M7:O8"/>
    <mergeCell ref="AI9:AJ10"/>
    <mergeCell ref="AK9:AL10"/>
    <mergeCell ref="R21:T22"/>
    <mergeCell ref="U21:Z22"/>
    <mergeCell ref="W30:X30"/>
    <mergeCell ref="W36:X36"/>
    <mergeCell ref="J21:L22"/>
    <mergeCell ref="AI8:AJ8"/>
    <mergeCell ref="AK8:AL8"/>
    <mergeCell ref="R7:X8"/>
    <mergeCell ref="Y8:Z8"/>
    <mergeCell ref="AA8:AB8"/>
    <mergeCell ref="AC8:AD8"/>
    <mergeCell ref="AE8:AF8"/>
    <mergeCell ref="AG8:AH8"/>
    <mergeCell ref="M9:O10"/>
    <mergeCell ref="M11:O12"/>
    <mergeCell ref="AA9:AB10"/>
    <mergeCell ref="AC9:AD10"/>
    <mergeCell ref="AE9:AF10"/>
    <mergeCell ref="AG9:AH10"/>
    <mergeCell ref="U37:V37"/>
    <mergeCell ref="F38:G38"/>
    <mergeCell ref="S39:T39"/>
    <mergeCell ref="K42:L42"/>
    <mergeCell ref="Q42:R42"/>
    <mergeCell ref="AA17:AL17"/>
    <mergeCell ref="AA18:AB18"/>
    <mergeCell ref="AC18:AD18"/>
    <mergeCell ref="AE18:AF18"/>
    <mergeCell ref="AG18:AH18"/>
    <mergeCell ref="AI18:AJ18"/>
    <mergeCell ref="AK18:AL18"/>
    <mergeCell ref="AA19:AB20"/>
    <mergeCell ref="AC19:AD20"/>
    <mergeCell ref="AE19:AF20"/>
    <mergeCell ref="AG19:AH20"/>
    <mergeCell ref="AI19:AJ20"/>
    <mergeCell ref="AK19:AL20"/>
    <mergeCell ref="AA21:AB22"/>
    <mergeCell ref="AC21:AD22"/>
    <mergeCell ref="AE21:AF22"/>
    <mergeCell ref="AG21:AH22"/>
    <mergeCell ref="AI21:AJ22"/>
    <mergeCell ref="AK21:AL22"/>
  </mergeCells>
  <phoneticPr fontId="3"/>
  <dataValidations disablePrompts="1" count="2">
    <dataValidation type="list" allowBlank="1" showInputMessage="1" showErrorMessage="1" sqref="U19:Z20" xr:uid="{00000000-0002-0000-0000-000000000000}">
      <formula1>$AQ$24:$AQ$33</formula1>
    </dataValidation>
    <dataValidation type="list" allowBlank="1" showInputMessage="1" showErrorMessage="1" sqref="U21:Z22" xr:uid="{00000000-0002-0000-0000-000001000000}">
      <formula1>$AQ$36:$AQ$44</formula1>
    </dataValidation>
  </dataValidations>
  <pageMargins left="0.11811023622047245" right="0.11811023622047245" top="0.15748031496062992" bottom="0.15748031496062992" header="0.31496062992125984" footer="0.31496062992125984"/>
  <pageSetup paperSize="9" scale="99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データシート</vt:lpstr>
      <vt:lpstr>データシート!Print_Area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Nihonsafety</dc:creator>
  <cp:lastModifiedBy>Mitsuhiko Hojo</cp:lastModifiedBy>
  <cp:lastPrinted>2021-10-13T06:49:47Z</cp:lastPrinted>
  <dcterms:created xsi:type="dcterms:W3CDTF">2008-04-02T07:12:41Z</dcterms:created>
  <dcterms:modified xsi:type="dcterms:W3CDTF">2021-12-21T03:48:06Z</dcterms:modified>
</cp:coreProperties>
</file>